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01 - ASŘ" sheetId="2" r:id="rId2"/>
    <sheet name="VORN - Vedlejší a ostatní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'01 - ASŘ'!$C$128:$K$317</definedName>
    <definedName name="_xlnm.Print_Area" localSheetId="1">'01 - ASŘ'!$C$4:$J$76,'01 - ASŘ'!$C$82:$J$110,'01 - ASŘ'!$C$116:$K$317</definedName>
    <definedName name="_xlnm.Print_Titles" localSheetId="1">'01 - ASŘ'!$128:$128</definedName>
    <definedName name="_xlnm._FilterDatabase" localSheetId="2" hidden="1">'VORN - Vedlejší a ostatní...'!$C$120:$K$132</definedName>
    <definedName name="_xlnm.Print_Area" localSheetId="2">'VORN - Vedlejší a ostatní...'!$C$4:$J$76,'VORN - Vedlejší a ostatní...'!$C$82:$J$102,'VORN - Vedlejší a ostatní...'!$C$108:$K$132</definedName>
    <definedName name="_xlnm.Print_Titles" localSheetId="2">'VORN - Vedlejší a ostatní...'!$120:$120</definedName>
  </definedNames>
  <calcPr/>
</workbook>
</file>

<file path=xl/calcChain.xml><?xml version="1.0" encoding="utf-8"?>
<calcChain xmlns="http://schemas.openxmlformats.org/spreadsheetml/2006/main">
  <c i="3" r="J37"/>
  <c r="J36"/>
  <c i="1" r="AY96"/>
  <c i="3" r="J35"/>
  <c i="1" r="AX96"/>
  <c i="3" r="BI132"/>
  <c r="BH132"/>
  <c r="BG132"/>
  <c r="BF132"/>
  <c r="T132"/>
  <c r="T131"/>
  <c r="R132"/>
  <c r="R131"/>
  <c r="P132"/>
  <c r="P131"/>
  <c r="BK132"/>
  <c r="BK131"/>
  <c r="J131"/>
  <c r="J132"/>
  <c r="BE132"/>
  <c r="J101"/>
  <c r="BI130"/>
  <c r="BH130"/>
  <c r="BG130"/>
  <c r="BF130"/>
  <c r="T130"/>
  <c r="T129"/>
  <c r="R130"/>
  <c r="R129"/>
  <c r="P130"/>
  <c r="P129"/>
  <c r="BK130"/>
  <c r="BK129"/>
  <c r="J129"/>
  <c r="J130"/>
  <c r="BE130"/>
  <c r="J100"/>
  <c r="BI128"/>
  <c r="BH128"/>
  <c r="BG128"/>
  <c r="BF128"/>
  <c r="T128"/>
  <c r="R128"/>
  <c r="P128"/>
  <c r="BK128"/>
  <c r="J128"/>
  <c r="BE128"/>
  <c r="BI127"/>
  <c r="BH127"/>
  <c r="BG127"/>
  <c r="BF127"/>
  <c r="T127"/>
  <c r="R127"/>
  <c r="P127"/>
  <c r="BK127"/>
  <c r="J127"/>
  <c r="BE127"/>
  <c r="BI126"/>
  <c r="BH126"/>
  <c r="BG126"/>
  <c r="BF126"/>
  <c r="T126"/>
  <c r="T125"/>
  <c r="R126"/>
  <c r="R125"/>
  <c r="P126"/>
  <c r="P125"/>
  <c r="BK126"/>
  <c r="BK125"/>
  <c r="J125"/>
  <c r="J126"/>
  <c r="BE126"/>
  <c r="J99"/>
  <c r="BI124"/>
  <c r="F37"/>
  <c i="1" r="BD96"/>
  <c i="3" r="BH124"/>
  <c r="F36"/>
  <c i="1" r="BC96"/>
  <c i="3" r="BG124"/>
  <c r="F35"/>
  <c i="1" r="BB96"/>
  <c i="3" r="BF124"/>
  <c r="J34"/>
  <c i="1" r="AW96"/>
  <c i="3" r="F34"/>
  <c i="1" r="BA96"/>
  <c i="3" r="T124"/>
  <c r="T123"/>
  <c r="T122"/>
  <c r="T121"/>
  <c r="R124"/>
  <c r="R123"/>
  <c r="R122"/>
  <c r="R121"/>
  <c r="P124"/>
  <c r="P123"/>
  <c r="P122"/>
  <c r="P121"/>
  <c i="1" r="AU96"/>
  <c i="3" r="BK124"/>
  <c r="BK123"/>
  <c r="J123"/>
  <c r="BK122"/>
  <c r="J122"/>
  <c r="BK121"/>
  <c r="J121"/>
  <c r="J96"/>
  <c r="J30"/>
  <c i="1" r="AG96"/>
  <c i="3" r="J124"/>
  <c r="BE124"/>
  <c r="J33"/>
  <c i="1" r="AV96"/>
  <c i="3" r="F33"/>
  <c i="1" r="AZ96"/>
  <c i="3" r="J98"/>
  <c r="J97"/>
  <c r="J118"/>
  <c r="J117"/>
  <c r="F117"/>
  <c r="F115"/>
  <c r="E113"/>
  <c r="J92"/>
  <c r="J91"/>
  <c r="F91"/>
  <c r="F89"/>
  <c r="E87"/>
  <c r="J39"/>
  <c r="J18"/>
  <c r="E18"/>
  <c r="F118"/>
  <c r="F92"/>
  <c r="J17"/>
  <c r="J12"/>
  <c r="J115"/>
  <c r="J89"/>
  <c r="E7"/>
  <c r="E111"/>
  <c r="E85"/>
  <c i="2" r="J37"/>
  <c r="J36"/>
  <c i="1" r="AY95"/>
  <c i="2" r="J35"/>
  <c i="1" r="AX95"/>
  <c i="2" r="BI315"/>
  <c r="BH315"/>
  <c r="BG315"/>
  <c r="BF315"/>
  <c r="T315"/>
  <c r="R315"/>
  <c r="P315"/>
  <c r="BK315"/>
  <c r="J315"/>
  <c r="BE315"/>
  <c r="BI314"/>
  <c r="BH314"/>
  <c r="BG314"/>
  <c r="BF314"/>
  <c r="T314"/>
  <c r="R314"/>
  <c r="P314"/>
  <c r="BK314"/>
  <c r="J314"/>
  <c r="BE314"/>
  <c r="BI313"/>
  <c r="BH313"/>
  <c r="BG313"/>
  <c r="BF313"/>
  <c r="T313"/>
  <c r="R313"/>
  <c r="P313"/>
  <c r="BK313"/>
  <c r="J313"/>
  <c r="BE313"/>
  <c r="BI312"/>
  <c r="BH312"/>
  <c r="BG312"/>
  <c r="BF312"/>
  <c r="T312"/>
  <c r="R312"/>
  <c r="P312"/>
  <c r="BK312"/>
  <c r="J312"/>
  <c r="BE312"/>
  <c r="BI311"/>
  <c r="BH311"/>
  <c r="BG311"/>
  <c r="BF311"/>
  <c r="T311"/>
  <c r="R311"/>
  <c r="P311"/>
  <c r="BK311"/>
  <c r="J311"/>
  <c r="BE311"/>
  <c r="BI308"/>
  <c r="BH308"/>
  <c r="BG308"/>
  <c r="BF308"/>
  <c r="T308"/>
  <c r="T307"/>
  <c r="R308"/>
  <c r="R307"/>
  <c r="P308"/>
  <c r="P307"/>
  <c r="BK308"/>
  <c r="BK307"/>
  <c r="J307"/>
  <c r="J308"/>
  <c r="BE308"/>
  <c r="J109"/>
  <c r="BI306"/>
  <c r="BH306"/>
  <c r="BG306"/>
  <c r="BF306"/>
  <c r="T306"/>
  <c r="R306"/>
  <c r="P306"/>
  <c r="BK306"/>
  <c r="J306"/>
  <c r="BE306"/>
  <c r="BI305"/>
  <c r="BH305"/>
  <c r="BG305"/>
  <c r="BF305"/>
  <c r="T305"/>
  <c r="R305"/>
  <c r="P305"/>
  <c r="BK305"/>
  <c r="J305"/>
  <c r="BE305"/>
  <c r="BI297"/>
  <c r="BH297"/>
  <c r="BG297"/>
  <c r="BF297"/>
  <c r="T297"/>
  <c r="R297"/>
  <c r="P297"/>
  <c r="BK297"/>
  <c r="J297"/>
  <c r="BE297"/>
  <c r="BI289"/>
  <c r="BH289"/>
  <c r="BG289"/>
  <c r="BF289"/>
  <c r="T289"/>
  <c r="R289"/>
  <c r="P289"/>
  <c r="BK289"/>
  <c r="J289"/>
  <c r="BE289"/>
  <c r="BI281"/>
  <c r="BH281"/>
  <c r="BG281"/>
  <c r="BF281"/>
  <c r="T281"/>
  <c r="T280"/>
  <c r="R281"/>
  <c r="R280"/>
  <c r="P281"/>
  <c r="P280"/>
  <c r="BK281"/>
  <c r="BK280"/>
  <c r="J280"/>
  <c r="J281"/>
  <c r="BE281"/>
  <c r="J108"/>
  <c r="BI279"/>
  <c r="BH279"/>
  <c r="BG279"/>
  <c r="BF279"/>
  <c r="T279"/>
  <c r="R279"/>
  <c r="P279"/>
  <c r="BK279"/>
  <c r="J279"/>
  <c r="BE279"/>
  <c r="BI275"/>
  <c r="BH275"/>
  <c r="BG275"/>
  <c r="BF275"/>
  <c r="T275"/>
  <c r="R275"/>
  <c r="P275"/>
  <c r="BK275"/>
  <c r="J275"/>
  <c r="BE275"/>
  <c r="BI269"/>
  <c r="BH269"/>
  <c r="BG269"/>
  <c r="BF269"/>
  <c r="T269"/>
  <c r="R269"/>
  <c r="P269"/>
  <c r="BK269"/>
  <c r="J269"/>
  <c r="BE269"/>
  <c r="BI265"/>
  <c r="BH265"/>
  <c r="BG265"/>
  <c r="BF265"/>
  <c r="T265"/>
  <c r="R265"/>
  <c r="P265"/>
  <c r="BK265"/>
  <c r="J265"/>
  <c r="BE265"/>
  <c r="BI263"/>
  <c r="BH263"/>
  <c r="BG263"/>
  <c r="BF263"/>
  <c r="T263"/>
  <c r="R263"/>
  <c r="P263"/>
  <c r="BK263"/>
  <c r="J263"/>
  <c r="BE263"/>
  <c r="BI257"/>
  <c r="BH257"/>
  <c r="BG257"/>
  <c r="BF257"/>
  <c r="T257"/>
  <c r="R257"/>
  <c r="P257"/>
  <c r="BK257"/>
  <c r="J257"/>
  <c r="BE257"/>
  <c r="BI251"/>
  <c r="BH251"/>
  <c r="BG251"/>
  <c r="BF251"/>
  <c r="T251"/>
  <c r="R251"/>
  <c r="P251"/>
  <c r="BK251"/>
  <c r="J251"/>
  <c r="BE251"/>
  <c r="BI250"/>
  <c r="BH250"/>
  <c r="BG250"/>
  <c r="BF250"/>
  <c r="T250"/>
  <c r="T249"/>
  <c r="R250"/>
  <c r="R249"/>
  <c r="P250"/>
  <c r="P249"/>
  <c r="BK250"/>
  <c r="BK249"/>
  <c r="J249"/>
  <c r="J250"/>
  <c r="BE250"/>
  <c r="J107"/>
  <c r="BI248"/>
  <c r="BH248"/>
  <c r="BG248"/>
  <c r="BF248"/>
  <c r="T248"/>
  <c r="R248"/>
  <c r="P248"/>
  <c r="BK248"/>
  <c r="J248"/>
  <c r="BE248"/>
  <c r="BI247"/>
  <c r="BH247"/>
  <c r="BG247"/>
  <c r="BF247"/>
  <c r="T247"/>
  <c r="R247"/>
  <c r="P247"/>
  <c r="BK247"/>
  <c r="J247"/>
  <c r="BE247"/>
  <c r="BI243"/>
  <c r="BH243"/>
  <c r="BG243"/>
  <c r="BF243"/>
  <c r="T243"/>
  <c r="T242"/>
  <c r="R243"/>
  <c r="R242"/>
  <c r="P243"/>
  <c r="P242"/>
  <c r="BK243"/>
  <c r="BK242"/>
  <c r="J242"/>
  <c r="J243"/>
  <c r="BE243"/>
  <c r="J106"/>
  <c r="BI241"/>
  <c r="BH241"/>
  <c r="BG241"/>
  <c r="BF241"/>
  <c r="T241"/>
  <c r="R241"/>
  <c r="P241"/>
  <c r="BK241"/>
  <c r="J241"/>
  <c r="BE241"/>
  <c r="BI240"/>
  <c r="BH240"/>
  <c r="BG240"/>
  <c r="BF240"/>
  <c r="T240"/>
  <c r="R240"/>
  <c r="P240"/>
  <c r="BK240"/>
  <c r="J240"/>
  <c r="BE240"/>
  <c r="BI239"/>
  <c r="BH239"/>
  <c r="BG239"/>
  <c r="BF239"/>
  <c r="T239"/>
  <c r="R239"/>
  <c r="P239"/>
  <c r="BK239"/>
  <c r="J239"/>
  <c r="BE239"/>
  <c r="BI235"/>
  <c r="BH235"/>
  <c r="BG235"/>
  <c r="BF235"/>
  <c r="T235"/>
  <c r="R235"/>
  <c r="P235"/>
  <c r="BK235"/>
  <c r="J235"/>
  <c r="BE235"/>
  <c r="BI231"/>
  <c r="BH231"/>
  <c r="BG231"/>
  <c r="BF231"/>
  <c r="T231"/>
  <c r="T230"/>
  <c r="R231"/>
  <c r="R230"/>
  <c r="P231"/>
  <c r="P230"/>
  <c r="BK231"/>
  <c r="BK230"/>
  <c r="J230"/>
  <c r="J231"/>
  <c r="BE231"/>
  <c r="J105"/>
  <c r="BI229"/>
  <c r="BH229"/>
  <c r="BG229"/>
  <c r="BF229"/>
  <c r="T229"/>
  <c r="R229"/>
  <c r="P229"/>
  <c r="BK229"/>
  <c r="J229"/>
  <c r="BE229"/>
  <c r="BI223"/>
  <c r="BH223"/>
  <c r="BG223"/>
  <c r="BF223"/>
  <c r="T223"/>
  <c r="R223"/>
  <c r="P223"/>
  <c r="BK223"/>
  <c r="J223"/>
  <c r="BE223"/>
  <c r="BI217"/>
  <c r="BH217"/>
  <c r="BG217"/>
  <c r="BF217"/>
  <c r="T217"/>
  <c r="R217"/>
  <c r="P217"/>
  <c r="BK217"/>
  <c r="J217"/>
  <c r="BE217"/>
  <c r="BI213"/>
  <c r="BH213"/>
  <c r="BG213"/>
  <c r="BF213"/>
  <c r="T213"/>
  <c r="R213"/>
  <c r="P213"/>
  <c r="BK213"/>
  <c r="J213"/>
  <c r="BE213"/>
  <c r="BI209"/>
  <c r="BH209"/>
  <c r="BG209"/>
  <c r="BF209"/>
  <c r="T209"/>
  <c r="R209"/>
  <c r="P209"/>
  <c r="BK209"/>
  <c r="J209"/>
  <c r="BE209"/>
  <c r="BI205"/>
  <c r="BH205"/>
  <c r="BG205"/>
  <c r="BF205"/>
  <c r="T205"/>
  <c r="R205"/>
  <c r="P205"/>
  <c r="BK205"/>
  <c r="J205"/>
  <c r="BE205"/>
  <c r="BI197"/>
  <c r="BH197"/>
  <c r="BG197"/>
  <c r="BF197"/>
  <c r="T197"/>
  <c r="T196"/>
  <c r="R197"/>
  <c r="R196"/>
  <c r="P197"/>
  <c r="P196"/>
  <c r="BK197"/>
  <c r="BK196"/>
  <c r="J196"/>
  <c r="J197"/>
  <c r="BE197"/>
  <c r="J104"/>
  <c r="BI195"/>
  <c r="BH195"/>
  <c r="BG195"/>
  <c r="BF195"/>
  <c r="T195"/>
  <c r="R195"/>
  <c r="P195"/>
  <c r="BK195"/>
  <c r="J195"/>
  <c r="BE195"/>
  <c r="BI194"/>
  <c r="BH194"/>
  <c r="BG194"/>
  <c r="BF194"/>
  <c r="T194"/>
  <c r="R194"/>
  <c r="P194"/>
  <c r="BK194"/>
  <c r="J194"/>
  <c r="BE194"/>
  <c r="BI193"/>
  <c r="BH193"/>
  <c r="BG193"/>
  <c r="BF193"/>
  <c r="T193"/>
  <c r="R193"/>
  <c r="P193"/>
  <c r="BK193"/>
  <c r="J193"/>
  <c r="BE193"/>
  <c r="BI192"/>
  <c r="BH192"/>
  <c r="BG192"/>
  <c r="BF192"/>
  <c r="T192"/>
  <c r="R192"/>
  <c r="P192"/>
  <c r="BK192"/>
  <c r="J192"/>
  <c r="BE192"/>
  <c r="BI191"/>
  <c r="BH191"/>
  <c r="BG191"/>
  <c r="BF191"/>
  <c r="T191"/>
  <c r="R191"/>
  <c r="P191"/>
  <c r="BK191"/>
  <c r="J191"/>
  <c r="BE191"/>
  <c r="BI190"/>
  <c r="BH190"/>
  <c r="BG190"/>
  <c r="BF190"/>
  <c r="T190"/>
  <c r="R190"/>
  <c r="P190"/>
  <c r="BK190"/>
  <c r="J190"/>
  <c r="BE190"/>
  <c r="BI189"/>
  <c r="BH189"/>
  <c r="BG189"/>
  <c r="BF189"/>
  <c r="T189"/>
  <c r="R189"/>
  <c r="P189"/>
  <c r="BK189"/>
  <c r="J189"/>
  <c r="BE189"/>
  <c r="BI188"/>
  <c r="BH188"/>
  <c r="BG188"/>
  <c r="BF188"/>
  <c r="T188"/>
  <c r="T187"/>
  <c r="T186"/>
  <c r="R188"/>
  <c r="R187"/>
  <c r="R186"/>
  <c r="P188"/>
  <c r="P187"/>
  <c r="P186"/>
  <c r="BK188"/>
  <c r="BK187"/>
  <c r="J187"/>
  <c r="BK186"/>
  <c r="J186"/>
  <c r="J188"/>
  <c r="BE188"/>
  <c r="J103"/>
  <c r="J102"/>
  <c r="BI185"/>
  <c r="BH185"/>
  <c r="BG185"/>
  <c r="BF185"/>
  <c r="T185"/>
  <c r="T184"/>
  <c r="R185"/>
  <c r="R184"/>
  <c r="P185"/>
  <c r="P184"/>
  <c r="BK185"/>
  <c r="BK184"/>
  <c r="J184"/>
  <c r="J185"/>
  <c r="BE185"/>
  <c r="J101"/>
  <c r="BI183"/>
  <c r="BH183"/>
  <c r="BG183"/>
  <c r="BF183"/>
  <c r="T183"/>
  <c r="R183"/>
  <c r="P183"/>
  <c r="BK183"/>
  <c r="J183"/>
  <c r="BE183"/>
  <c r="BI182"/>
  <c r="BH182"/>
  <c r="BG182"/>
  <c r="BF182"/>
  <c r="T182"/>
  <c r="R182"/>
  <c r="P182"/>
  <c r="BK182"/>
  <c r="J182"/>
  <c r="BE182"/>
  <c r="BI180"/>
  <c r="BH180"/>
  <c r="BG180"/>
  <c r="BF180"/>
  <c r="T180"/>
  <c r="R180"/>
  <c r="P180"/>
  <c r="BK180"/>
  <c r="J180"/>
  <c r="BE180"/>
  <c r="BI179"/>
  <c r="BH179"/>
  <c r="BG179"/>
  <c r="BF179"/>
  <c r="T179"/>
  <c r="T178"/>
  <c r="R179"/>
  <c r="R178"/>
  <c r="P179"/>
  <c r="P178"/>
  <c r="BK179"/>
  <c r="BK178"/>
  <c r="J178"/>
  <c r="J179"/>
  <c r="BE179"/>
  <c r="J100"/>
  <c r="BI174"/>
  <c r="BH174"/>
  <c r="BG174"/>
  <c r="BF174"/>
  <c r="T174"/>
  <c r="R174"/>
  <c r="P174"/>
  <c r="BK174"/>
  <c r="J174"/>
  <c r="BE174"/>
  <c r="BI171"/>
  <c r="BH171"/>
  <c r="BG171"/>
  <c r="BF171"/>
  <c r="T171"/>
  <c r="R171"/>
  <c r="P171"/>
  <c r="BK171"/>
  <c r="J171"/>
  <c r="BE171"/>
  <c r="BI167"/>
  <c r="BH167"/>
  <c r="BG167"/>
  <c r="BF167"/>
  <c r="T167"/>
  <c r="R167"/>
  <c r="P167"/>
  <c r="BK167"/>
  <c r="J167"/>
  <c r="BE167"/>
  <c r="BI161"/>
  <c r="BH161"/>
  <c r="BG161"/>
  <c r="BF161"/>
  <c r="T161"/>
  <c r="R161"/>
  <c r="P161"/>
  <c r="BK161"/>
  <c r="J161"/>
  <c r="BE161"/>
  <c r="BI157"/>
  <c r="BH157"/>
  <c r="BG157"/>
  <c r="BF157"/>
  <c r="T157"/>
  <c r="R157"/>
  <c r="P157"/>
  <c r="BK157"/>
  <c r="J157"/>
  <c r="BE157"/>
  <c r="BI156"/>
  <c r="BH156"/>
  <c r="BG156"/>
  <c r="BF156"/>
  <c r="T156"/>
  <c r="R156"/>
  <c r="P156"/>
  <c r="BK156"/>
  <c r="J156"/>
  <c r="BE156"/>
  <c r="BI155"/>
  <c r="BH155"/>
  <c r="BG155"/>
  <c r="BF155"/>
  <c r="T155"/>
  <c r="R155"/>
  <c r="P155"/>
  <c r="BK155"/>
  <c r="J155"/>
  <c r="BE155"/>
  <c r="BI154"/>
  <c r="BH154"/>
  <c r="BG154"/>
  <c r="BF154"/>
  <c r="T154"/>
  <c r="T153"/>
  <c r="R154"/>
  <c r="R153"/>
  <c r="P154"/>
  <c r="P153"/>
  <c r="BK154"/>
  <c r="BK153"/>
  <c r="J153"/>
  <c r="J154"/>
  <c r="BE154"/>
  <c r="J99"/>
  <c r="BI147"/>
  <c r="BH147"/>
  <c r="BG147"/>
  <c r="BF147"/>
  <c r="T147"/>
  <c r="R147"/>
  <c r="P147"/>
  <c r="BK147"/>
  <c r="J147"/>
  <c r="BE147"/>
  <c r="BI146"/>
  <c r="BH146"/>
  <c r="BG146"/>
  <c r="BF146"/>
  <c r="T146"/>
  <c r="R146"/>
  <c r="P146"/>
  <c r="BK146"/>
  <c r="J146"/>
  <c r="BE146"/>
  <c r="BI142"/>
  <c r="BH142"/>
  <c r="BG142"/>
  <c r="BF142"/>
  <c r="T142"/>
  <c r="R142"/>
  <c r="P142"/>
  <c r="BK142"/>
  <c r="J142"/>
  <c r="BE142"/>
  <c r="BI138"/>
  <c r="BH138"/>
  <c r="BG138"/>
  <c r="BF138"/>
  <c r="T138"/>
  <c r="R138"/>
  <c r="P138"/>
  <c r="BK138"/>
  <c r="J138"/>
  <c r="BE138"/>
  <c r="BI137"/>
  <c r="BH137"/>
  <c r="BG137"/>
  <c r="BF137"/>
  <c r="T137"/>
  <c r="R137"/>
  <c r="P137"/>
  <c r="BK137"/>
  <c r="J137"/>
  <c r="BE137"/>
  <c r="BI136"/>
  <c r="BH136"/>
  <c r="BG136"/>
  <c r="BF136"/>
  <c r="T136"/>
  <c r="R136"/>
  <c r="P136"/>
  <c r="BK136"/>
  <c r="J136"/>
  <c r="BE136"/>
  <c r="BI135"/>
  <c r="BH135"/>
  <c r="BG135"/>
  <c r="BF135"/>
  <c r="T135"/>
  <c r="R135"/>
  <c r="P135"/>
  <c r="BK135"/>
  <c r="J135"/>
  <c r="BE135"/>
  <c r="BI132"/>
  <c r="F37"/>
  <c i="1" r="BD95"/>
  <c i="2" r="BH132"/>
  <c r="F36"/>
  <c i="1" r="BC95"/>
  <c i="2" r="BG132"/>
  <c r="F35"/>
  <c i="1" r="BB95"/>
  <c i="2" r="BF132"/>
  <c r="J34"/>
  <c i="1" r="AW95"/>
  <c i="2" r="F34"/>
  <c i="1" r="BA95"/>
  <c i="2" r="T132"/>
  <c r="T131"/>
  <c r="T130"/>
  <c r="T129"/>
  <c r="R132"/>
  <c r="R131"/>
  <c r="R130"/>
  <c r="R129"/>
  <c r="P132"/>
  <c r="P131"/>
  <c r="P130"/>
  <c r="P129"/>
  <c i="1" r="AU95"/>
  <c i="2" r="BK132"/>
  <c r="BK131"/>
  <c r="J131"/>
  <c r="BK130"/>
  <c r="J130"/>
  <c r="BK129"/>
  <c r="J129"/>
  <c r="J96"/>
  <c r="J30"/>
  <c i="1" r="AG95"/>
  <c i="2" r="J132"/>
  <c r="BE132"/>
  <c r="J33"/>
  <c i="1" r="AV95"/>
  <c i="2" r="F33"/>
  <c i="1" r="AZ95"/>
  <c i="2" r="J98"/>
  <c r="J97"/>
  <c r="J126"/>
  <c r="J125"/>
  <c r="F125"/>
  <c r="F123"/>
  <c r="E121"/>
  <c r="J92"/>
  <c r="J91"/>
  <c r="F91"/>
  <c r="F89"/>
  <c r="E87"/>
  <c r="J39"/>
  <c r="J18"/>
  <c r="E18"/>
  <c r="F126"/>
  <c r="F92"/>
  <c r="J17"/>
  <c r="J12"/>
  <c r="J123"/>
  <c r="J89"/>
  <c r="E7"/>
  <c r="E119"/>
  <c r="E85"/>
  <c i="1" r="BD94"/>
  <c r="W33"/>
  <c r="BC94"/>
  <c r="W32"/>
  <c r="BB94"/>
  <c r="W31"/>
  <c r="BA94"/>
  <c r="W30"/>
  <c r="AZ94"/>
  <c r="W29"/>
  <c r="AY94"/>
  <c r="AX94"/>
  <c r="AW94"/>
  <c r="AK30"/>
  <c r="AV94"/>
  <c r="AK29"/>
  <c r="AU94"/>
  <c r="AT94"/>
  <c r="AS94"/>
  <c r="AG94"/>
  <c r="AK26"/>
  <c r="AT96"/>
  <c r="AN96"/>
  <c r="AT95"/>
  <c r="AN95"/>
  <c r="AN94"/>
  <c r="L90"/>
  <c r="AM90"/>
  <c r="AM89"/>
  <c r="L89"/>
  <c r="AM87"/>
  <c r="L87"/>
  <c r="L85"/>
  <c r="L8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<sst xmlns="http://schemas.openxmlformats.org/spreadsheetml/2006/main">
  <si>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</si>
  <si>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</si>
  <si>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</si>
  <si>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</si>
  <si>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</si>
  <si>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{443ea58e-a918-4d1f-9d1c-66dca9441ea9}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</si>
  <si>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</si>
  <si>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</si>
  <si>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</si>
  <si>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</si>
  <si>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</si>
  <si>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</si>
  <si>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</si>
  <si>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</si>
  <si>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222/2019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</si>
  <si>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</si>
  <si>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</si>
  <si>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Domov pro seniory Dobřichovice – stavební úpravy vstupu</t>
  </si>
  <si>
    <t>KSO:</t>
  </si>
  <si>
    <t>CC-CZ:</t>
  </si>
  <si>
    <t>Místo:</t>
  </si>
  <si>
    <t xml:space="preserve">Brunšov 365, 252 31 Všenory </t>
  </si>
  <si>
    <t>Datum:</t>
  </si>
  <si>
    <t>5. 10. 2019</t>
  </si>
  <si>
    <t>Zadavatel:</t>
  </si>
  <si>
    <t>IČ:</t>
  </si>
  <si>
    <t>Domov pro seniory Dobřichovice</t>
  </si>
  <si>
    <t>DIČ:</t>
  </si>
  <si>
    <t>Uchazeč:</t>
  </si>
  <si>
    <t>Vyplň údaj</t>
  </si>
  <si>
    <t>Projektant:</t>
  </si>
  <si>
    <t>RA 15</t>
  </si>
  <si>
    <t>True</t>
  </si>
  <si>
    <t>Zpracovatel:</t>
  </si>
  <si>
    <t>01890000</t>
  </si>
  <si>
    <t>Jan Petr</t>
  </si>
  <si>
    <t>CZ8604200451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</si>
  <si>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</si>
  <si>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</si>
  <si>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</si>
  <si>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</si>
  <si>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</si>
  <si>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</si>
  <si>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</si>
  <si>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</si>
  <si>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</si>
  <si>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</si>
  <si>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</si>
  <si>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</si>
  <si>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</si>
  <si>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</si>
  <si>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</si>
  <si>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</si>
  <si>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</si>
  <si>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</si>
  <si>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</si>
  <si>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</si>
  <si>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</si>
  <si>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</si>
  <si>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</si>
  <si>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</si>
  <si>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</si>
  <si>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</si>
  <si>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</si>
  <si>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</si>
  <si>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</si>
  <si>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</si>
  <si>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</si>
  <si>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</si>
  <si>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</si>
  <si>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</si>
  <si>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</si>
  <si>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</si>
  <si>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</si>
  <si>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</si>
  <si>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</si>
  <si>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</si>
  <si>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</si>
  <si>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</si>
  <si>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</si>
  <si>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</si>
  <si>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</si>
  <si>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</si>
  <si>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</si>
  <si>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ASŘ</t>
  </si>
  <si>
    <t>STA</t>
  </si>
  <si>
    <t>1</t>
  </si>
  <si>
    <t>{14be6572-8dd7-4f4c-b5ff-cbc7e3887ac3}</t>
  </si>
  <si>
    <t>2</t>
  </si>
  <si>
    <t>VORN</t>
  </si>
  <si>
    <t>Vedlejší a ostatní rozpočtové náklady</t>
  </si>
  <si>
    <t>{ae303e2f-3f4f-4733-bdfe-0d1f90b4b856}</t>
  </si>
  <si>
    <t>KRYCÍ LIST SOUPISU PRACÍ</t>
  </si>
  <si>
    <t>Objekt:</t>
  </si>
  <si>
    <t>01 - ASŘ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</si>
  <si>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</si>
  <si>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</si>
  <si>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</si>
  <si>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</si>
  <si>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</si>
  <si>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</si>
  <si>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</si>
  <si>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</si>
  <si>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</si>
  <si>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</si>
  <si>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</si>
  <si>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741 - Elektroinstalace - silnoproud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</si>
  <si>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</si>
  <si>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</si>
  <si>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</si>
  <si>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</si>
  <si>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772 - Podlahy z kamene</t>
  </si>
  <si>
    <t xml:space="preserve">    783 - Dokončovací práce - nátěry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</si>
  <si>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</si>
  <si>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</si>
  <si>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</si>
  <si>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</si>
  <si>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</si>
  <si>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</si>
  <si>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</si>
  <si>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</si>
  <si>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</si>
  <si>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</si>
  <si>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</si>
  <si>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</si>
  <si>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</si>
  <si>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</si>
  <si>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</si>
  <si>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</si>
  <si>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</si>
  <si>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</si>
  <si>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</si>
  <si>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611311143</t>
  </si>
  <si>
    <t>Vápenná omítka štuková dvouvrstvá vnitřních kleneb nebo skořepin nanášená ručně</t>
  </si>
  <si>
    <t>m2</t>
  </si>
  <si>
    <t>CS ÚRS 2019 01</t>
  </si>
  <si>
    <t>4</t>
  </si>
  <si>
    <t>1393837115</t>
  </si>
  <si>
    <t>VV</t>
  </si>
  <si>
    <t>"PODHLED BALKONU"5,8</t>
  </si>
  <si>
    <t>Součet</t>
  </si>
  <si>
    <t>621131100</t>
  </si>
  <si>
    <t>Vápenný postřik vnějších podhledů nebo kleneb nanášený celoplošně ručně</t>
  </si>
  <si>
    <t>-334897107</t>
  </si>
  <si>
    <t>3</t>
  </si>
  <si>
    <t>621R001</t>
  </si>
  <si>
    <t>Provedení oprav profilovaných a zdobných prvků fasády</t>
  </si>
  <si>
    <t>soubor</t>
  </si>
  <si>
    <t>-361232384</t>
  </si>
  <si>
    <t>622131100</t>
  </si>
  <si>
    <t>Vápenný postřik vnějších stěn nanášený celoplošně ručně</t>
  </si>
  <si>
    <t>2064506073</t>
  </si>
  <si>
    <t>5</t>
  </si>
  <si>
    <t>622311141</t>
  </si>
  <si>
    <t>Vápenná omítka štuková dvouvrstvá vnějších stěn nanášená ručně</t>
  </si>
  <si>
    <t>1459698354</t>
  </si>
  <si>
    <t>NOVÁ OMÍTKA STĚN</t>
  </si>
  <si>
    <t>33,5</t>
  </si>
  <si>
    <t>622821012</t>
  </si>
  <si>
    <t>Vnější sanační štuková omítka pro vlhké a zasolené zdivo prováděná ručně včetně podhozu</t>
  </si>
  <si>
    <t>-930616900</t>
  </si>
  <si>
    <t>"SANAČNÍ OMÍTKA V PLOŠE" 25,3</t>
  </si>
  <si>
    <t>"SANAČNÍ OMÍTKA SOKLU" 18,5</t>
  </si>
  <si>
    <t>7</t>
  </si>
  <si>
    <t>622821031</t>
  </si>
  <si>
    <t>Vnější vyrovnávací sanační omítka prováděná ručně</t>
  </si>
  <si>
    <t>525297515</t>
  </si>
  <si>
    <t>8</t>
  </si>
  <si>
    <t>632450122</t>
  </si>
  <si>
    <t xml:space="preserve">Vyrovnávací cementový potěr tl do 30 mm ze suchých směsí provedený v pásu vyztužený vlákny provedený ve spádu </t>
  </si>
  <si>
    <t>590683551</t>
  </si>
  <si>
    <t>DLAŽBA PŘED VSTUPEM</t>
  </si>
  <si>
    <t>2,42*2,4</t>
  </si>
  <si>
    <t>DLAŽBA NA BALKONĚ</t>
  </si>
  <si>
    <t>2,4*1,98</t>
  </si>
  <si>
    <t>9</t>
  </si>
  <si>
    <t>Ostatní konstrukce a práce, bourání</t>
  </si>
  <si>
    <t>949101111</t>
  </si>
  <si>
    <t>Lešení pomocné pro objekty pozemních staveb s lešeňovou podlahou v do 1,9 m zatížení do 150 kg/m2</t>
  </si>
  <si>
    <t>357596342</t>
  </si>
  <si>
    <t>10</t>
  </si>
  <si>
    <t>949111111</t>
  </si>
  <si>
    <t>Montáž lešení lehkého kozového trubkového v do 1,2 m</t>
  </si>
  <si>
    <t>sada</t>
  </si>
  <si>
    <t>-2055581316</t>
  </si>
  <si>
    <t>11</t>
  </si>
  <si>
    <t>949R001</t>
  </si>
  <si>
    <t>Oprava odvodnění balkonu</t>
  </si>
  <si>
    <t>297774526</t>
  </si>
  <si>
    <t>12</t>
  </si>
  <si>
    <t>965046111</t>
  </si>
  <si>
    <t>Broušení stávajících betonových podlah úběr do 3 mm</t>
  </si>
  <si>
    <t>-1546980009</t>
  </si>
  <si>
    <t>ODSTRANĚNÍ PŮVODNÍ DLAŽBY PŘED VSTUPEM</t>
  </si>
  <si>
    <t>13</t>
  </si>
  <si>
    <t>965081223</t>
  </si>
  <si>
    <t>Bourání podlah z dlaždic keramických nebo xylolitových tl přes 10 mm plochy přes 1 m2</t>
  </si>
  <si>
    <t>1751941852</t>
  </si>
  <si>
    <t>ODSTRANĚNÍ PŮVODNÍ DLAŽBY NA BALKONĚ</t>
  </si>
  <si>
    <t>14</t>
  </si>
  <si>
    <t>978019391</t>
  </si>
  <si>
    <t>Otlučení (osekání) vnější vápenné nebo vápenocementové omítky stupně členitosti 3 až 5 do 100%</t>
  </si>
  <si>
    <t>-1490539794</t>
  </si>
  <si>
    <t>"PŮVODNÍ OMÍTKA STĚN" 33,5+25,3+18,5</t>
  </si>
  <si>
    <t>"PŮVODNÍ OMÍTKA PODHLED" 5,8</t>
  </si>
  <si>
    <t>978023411</t>
  </si>
  <si>
    <t>Vyškrabání spár zdiva cihelného mimo komínového</t>
  </si>
  <si>
    <t>1549787226</t>
  </si>
  <si>
    <t>33,5+25,3+18,5</t>
  </si>
  <si>
    <t>16</t>
  </si>
  <si>
    <t>985131111</t>
  </si>
  <si>
    <t>Očištění ploch stěn, rubu kleneb a podlah tlakovou vodou</t>
  </si>
  <si>
    <t>-1158723456</t>
  </si>
  <si>
    <t>"PŘED APLIKACÍ OMÍTEK" 33,5+25,3+18,5+5,8</t>
  </si>
  <si>
    <t>"PŘED APLIKACÍ NOVÉ SKLADBY POD DLAŽBU" 10,56</t>
  </si>
  <si>
    <t>997</t>
  </si>
  <si>
    <t>Přesun sutě</t>
  </si>
  <si>
    <t>17</t>
  </si>
  <si>
    <t>997013211</t>
  </si>
  <si>
    <t>Vnitrostaveništní doprava suti a vybouraných hmot pro budovy v do 6 m ručně</t>
  </si>
  <si>
    <t>t</t>
  </si>
  <si>
    <t>1444047799</t>
  </si>
  <si>
    <t>18</t>
  </si>
  <si>
    <t>997013509</t>
  </si>
  <si>
    <t>Příplatek k odvozu suti a vybouraných hmot na skládku ZKD 1 km přes 1 km</t>
  </si>
  <si>
    <t>1943845444</t>
  </si>
  <si>
    <t>7,794*30 'Přepočtené koeficientem množství</t>
  </si>
  <si>
    <t>19</t>
  </si>
  <si>
    <t>997013511</t>
  </si>
  <si>
    <t>Odvoz suti a vybouraných hmot z meziskládky na skládku do 1 km s naložením a se složením</t>
  </si>
  <si>
    <t>152111742</t>
  </si>
  <si>
    <t>20</t>
  </si>
  <si>
    <t>997013831</t>
  </si>
  <si>
    <t>Poplatek za uložení na skládce (skládkovné) stavebního odpadu směsného kód odpadu 170 904</t>
  </si>
  <si>
    <t>-1751690297</t>
  </si>
  <si>
    <t>998</t>
  </si>
  <si>
    <t>Přesun hmot</t>
  </si>
  <si>
    <t>998018001</t>
  </si>
  <si>
    <t>Přesun hmot ruční pro budovy v do 6 m</t>
  </si>
  <si>
    <t>-1871366880</t>
  </si>
  <si>
    <t>PSV</t>
  </si>
  <si>
    <t>Práce a dodávky PSV</t>
  </si>
  <si>
    <t>741</t>
  </si>
  <si>
    <t>Elektroinstalace - silnoproud</t>
  </si>
  <si>
    <t>22</t>
  </si>
  <si>
    <t>741310031</t>
  </si>
  <si>
    <t>Montáž vypínač nástěnný 1-jednopólový prostředí venkovní/mokré</t>
  </si>
  <si>
    <t>kus</t>
  </si>
  <si>
    <t>1704591734</t>
  </si>
  <si>
    <t>23</t>
  </si>
  <si>
    <t>M</t>
  </si>
  <si>
    <t>34536700</t>
  </si>
  <si>
    <t>rámeček pro spínače a zásuvky 3901A-B10 jednonásobný</t>
  </si>
  <si>
    <t>32</t>
  </si>
  <si>
    <t>438603750</t>
  </si>
  <si>
    <t>24</t>
  </si>
  <si>
    <t>34535512</t>
  </si>
  <si>
    <t>spínač jednopólový 10A IP 44</t>
  </si>
  <si>
    <t>-1717751317</t>
  </si>
  <si>
    <t>25</t>
  </si>
  <si>
    <t>34535401</t>
  </si>
  <si>
    <t>přístroj spínače jednopólového 10A 3558-A02340</t>
  </si>
  <si>
    <t>945259878</t>
  </si>
  <si>
    <t>26</t>
  </si>
  <si>
    <t>741311823</t>
  </si>
  <si>
    <t>Demontáž spínačů nástěnných venkovních do 10 A bezšroubových bez zachování funkčnosti do 2 svorek</t>
  </si>
  <si>
    <t>-1846364561</t>
  </si>
  <si>
    <t>27</t>
  </si>
  <si>
    <t>741370011</t>
  </si>
  <si>
    <t>Montáž svítidlo žárovkové bytové stropní závěsné 1 zdroj</t>
  </si>
  <si>
    <t>443884299</t>
  </si>
  <si>
    <t>28</t>
  </si>
  <si>
    <t>741374863</t>
  </si>
  <si>
    <t>Demontáž svítidla bytového se standardní paticí zavěšeného do 0,36 m2 se zachováním funkčnosti</t>
  </si>
  <si>
    <t>-1822239459</t>
  </si>
  <si>
    <t>29</t>
  </si>
  <si>
    <t>998741101</t>
  </si>
  <si>
    <t>Přesun hmot tonážní pro silnoproud v objektech v do 6 m</t>
  </si>
  <si>
    <t>314439895</t>
  </si>
  <si>
    <t>764</t>
  </si>
  <si>
    <t>Konstrukce klempířské</t>
  </si>
  <si>
    <t>30</t>
  </si>
  <si>
    <t>764002841</t>
  </si>
  <si>
    <t>Demontáž oplechování horních ploch zdí a nadezdívek do suti</t>
  </si>
  <si>
    <t>m</t>
  </si>
  <si>
    <t>-1570417873</t>
  </si>
  <si>
    <t>1,135*2</t>
  </si>
  <si>
    <t>0,62*2</t>
  </si>
  <si>
    <t>3,2+2,38+2,38</t>
  </si>
  <si>
    <t>(0,62+0,62+0,62+0,3)*2</t>
  </si>
  <si>
    <t>2,2+1,88+1,88</t>
  </si>
  <si>
    <t>31</t>
  </si>
  <si>
    <t>764244302</t>
  </si>
  <si>
    <t>Oplechování horních ploch a nadezdívek bez rohů z TiZn lesklého plechu kotvené rš 200 mm</t>
  </si>
  <si>
    <t>1350436139</t>
  </si>
  <si>
    <t>SLOUPKY SCHODIŠTĚ - SPODNÍ ČÁST</t>
  </si>
  <si>
    <t>764244303</t>
  </si>
  <si>
    <t>Oplechování horních ploch a nadezdívek bez rohů z TiZn lesklého plechu kotvené rš 250 mm</t>
  </si>
  <si>
    <t>-1269589887</t>
  </si>
  <si>
    <t>OPLECHOVÁNÍ SCHODIŠŤOVÝCH ZDÍ - SPODNÍ ČÁST</t>
  </si>
  <si>
    <t>33</t>
  </si>
  <si>
    <t>764244304</t>
  </si>
  <si>
    <t>Oplechování horních ploch a nadezdívek bez rohů z TiZn lesklého plechu kotvené rš 330 mm</t>
  </si>
  <si>
    <t>913137604</t>
  </si>
  <si>
    <t>BALKON - SPODNÍ ČÁST</t>
  </si>
  <si>
    <t>34</t>
  </si>
  <si>
    <t>764244305</t>
  </si>
  <si>
    <t>Oplechování horních ploch a nadezdívek bez rohů z TiZn lesklého plechu kotvené rš 400 mm</t>
  </si>
  <si>
    <t>-1345078457</t>
  </si>
  <si>
    <t>NOVÉ OPLECHOVÁNÍ SCHODIŠTOVÝCH ZDÍ</t>
  </si>
  <si>
    <t>NOVÉ OPLECHOVÁNÍ BALKONU - SPODNÍ ČÁSTI</t>
  </si>
  <si>
    <t>35</t>
  </si>
  <si>
    <t>764244308</t>
  </si>
  <si>
    <t>Oplechování horních ploch a nadezdívek bez rohů z TiZn lesklého plechu kotvené rš 750 mm</t>
  </si>
  <si>
    <t>2009728597</t>
  </si>
  <si>
    <t>NOVÉ OPLECHOVÁNÍ HLAV SLOUPKŮ U SCHODIŠTĚ</t>
  </si>
  <si>
    <t>NOVÉ OPLECHOVÁNÍ HLAV SLOUPKŮ NA BALKONĚ</t>
  </si>
  <si>
    <t>0,5*2</t>
  </si>
  <si>
    <t>36</t>
  </si>
  <si>
    <t>998764101</t>
  </si>
  <si>
    <t>Přesun hmot tonážní pro konstrukce klempířské v objektech v do 6 m</t>
  </si>
  <si>
    <t>1519245562</t>
  </si>
  <si>
    <t>766</t>
  </si>
  <si>
    <t>Konstrukce truhlářské</t>
  </si>
  <si>
    <t>37</t>
  </si>
  <si>
    <t>766211410</t>
  </si>
  <si>
    <t>Montáž madel schodišťových dřevených dílčích z jednoho kusu š do 30 cm 1 kus</t>
  </si>
  <si>
    <t>-1729981146</t>
  </si>
  <si>
    <t>PŮVODNÍ MADLA SCHODIŠTĚ - ZPĚTNÁ MONTÁŽ</t>
  </si>
  <si>
    <t>1,8*2</t>
  </si>
  <si>
    <t>38</t>
  </si>
  <si>
    <t>766211811</t>
  </si>
  <si>
    <t>Demontáž schodišťového madla</t>
  </si>
  <si>
    <t>344837269</t>
  </si>
  <si>
    <t>PŮVODNÍ MADLA SCHODIŠTĚ PRO DALŠÍ POUŽITÍ</t>
  </si>
  <si>
    <t>39</t>
  </si>
  <si>
    <t>766R001</t>
  </si>
  <si>
    <t>Provedení repasse stávajících madel schodiště</t>
  </si>
  <si>
    <t>1162354323</t>
  </si>
  <si>
    <t>40</t>
  </si>
  <si>
    <t>766R002</t>
  </si>
  <si>
    <t>Demontáž stávajícího zábradlí, provedení jeho repasse a provedení nových kotevních prvků, zpětná montáž</t>
  </si>
  <si>
    <t>-1982775397</t>
  </si>
  <si>
    <t>41</t>
  </si>
  <si>
    <t>998766101</t>
  </si>
  <si>
    <t>Přesun hmot tonážní pro konstrukce truhlářské v objektech v do 6 m</t>
  </si>
  <si>
    <t>758193663</t>
  </si>
  <si>
    <t>767</t>
  </si>
  <si>
    <t>Konstrukce zámečnické</t>
  </si>
  <si>
    <t>42</t>
  </si>
  <si>
    <t>767996801</t>
  </si>
  <si>
    <t>Demontáž atypických zámečnických konstrukcí rozebráním hmotnosti jednotlivých dílů do 50 kg</t>
  </si>
  <si>
    <t>kg</t>
  </si>
  <si>
    <t>349977994</t>
  </si>
  <si>
    <t>DEMONTÁŽ STÁVAJÍCÍ KRYCÍ MŘÍŽE</t>
  </si>
  <si>
    <t>43</t>
  </si>
  <si>
    <t>767R001</t>
  </si>
  <si>
    <t>Dodávka a montáž nové krycí mříže odtoku</t>
  </si>
  <si>
    <t>837228307</t>
  </si>
  <si>
    <t>44</t>
  </si>
  <si>
    <t>998767101</t>
  </si>
  <si>
    <t>Přesun hmot tonážní pro zámečnické konstrukce v objektech v do 6 m</t>
  </si>
  <si>
    <t>-2079298544</t>
  </si>
  <si>
    <t>771</t>
  </si>
  <si>
    <t>Podlahy z dlaždic</t>
  </si>
  <si>
    <t>45</t>
  </si>
  <si>
    <t>771111011</t>
  </si>
  <si>
    <t>Vysátí podkladu před pokládkou dlažby</t>
  </si>
  <si>
    <t>150247323</t>
  </si>
  <si>
    <t>46</t>
  </si>
  <si>
    <t>771121011</t>
  </si>
  <si>
    <t>Nátěr penetrační na podlahu</t>
  </si>
  <si>
    <t>-1950631803</t>
  </si>
  <si>
    <t>47</t>
  </si>
  <si>
    <t>771571131</t>
  </si>
  <si>
    <t>Montáž podlah z keramických dlaždic protiskluzných do malty do 50 ks/m2</t>
  </si>
  <si>
    <t>1560190192</t>
  </si>
  <si>
    <t>48</t>
  </si>
  <si>
    <t>59761409</t>
  </si>
  <si>
    <t>dlažba keramická slinutá protiskluzná do interiéru i exteriéru pro vysoké mechanické namáhání přes 9 do 12 ks/m2, 300*300 mm, R11</t>
  </si>
  <si>
    <t>-307039828</t>
  </si>
  <si>
    <t>10,56*1,1 'Přepočtené koeficientem množství</t>
  </si>
  <si>
    <t>49</t>
  </si>
  <si>
    <t>771577151</t>
  </si>
  <si>
    <t>Příplatek k montáž podlah keramických za plochu do 5 m2</t>
  </si>
  <si>
    <t>895840685</t>
  </si>
  <si>
    <t>50</t>
  </si>
  <si>
    <t>771591112</t>
  </si>
  <si>
    <t>Izolace pod dlažbu nátěrem nebo stěrkou ve dvou vrstvách</t>
  </si>
  <si>
    <t>-781246669</t>
  </si>
  <si>
    <t>51</t>
  </si>
  <si>
    <t>771591264</t>
  </si>
  <si>
    <t>Izolace těsnícími pásy mezi podlahou a stěnou</t>
  </si>
  <si>
    <t>1529019217</t>
  </si>
  <si>
    <t>2,42+2,42+2,4+2,4</t>
  </si>
  <si>
    <t>2,4+2,4+1,98+1,98</t>
  </si>
  <si>
    <t>52</t>
  </si>
  <si>
    <t>998771101</t>
  </si>
  <si>
    <t>Přesun hmot tonážní pro podlahy z dlaždic v objektech v do 6 m</t>
  </si>
  <si>
    <t>-871870288</t>
  </si>
  <si>
    <t>772</t>
  </si>
  <si>
    <t>Podlahy z kamene</t>
  </si>
  <si>
    <t>53</t>
  </si>
  <si>
    <t>772991422.R01</t>
  </si>
  <si>
    <t>Očištění kamenných schodů před provedením impregnace</t>
  </si>
  <si>
    <t>-249552079</t>
  </si>
  <si>
    <t>STUPNICE</t>
  </si>
  <si>
    <t>2,2*7</t>
  </si>
  <si>
    <t>1,58*1</t>
  </si>
  <si>
    <t>PODSTUPNICE</t>
  </si>
  <si>
    <t>54</t>
  </si>
  <si>
    <t>772991422.R02</t>
  </si>
  <si>
    <t>Impregnace kamenných schodišťových stupňů</t>
  </si>
  <si>
    <t>648434510</t>
  </si>
  <si>
    <t>55</t>
  </si>
  <si>
    <t>772991431.R01</t>
  </si>
  <si>
    <t>Voskování a leštění kamenných schodišťových stupňů</t>
  </si>
  <si>
    <t>256993080</t>
  </si>
  <si>
    <t>56</t>
  </si>
  <si>
    <t>772R001</t>
  </si>
  <si>
    <t>Provedení opravy kamenného jalového stupně venkovního schodiště</t>
  </si>
  <si>
    <t>-731713384</t>
  </si>
  <si>
    <t>57</t>
  </si>
  <si>
    <t>998772101</t>
  </si>
  <si>
    <t>Přesun hmot tonážní pro podlahy z kamene v objektech v do 6 m</t>
  </si>
  <si>
    <t>-2140595841</t>
  </si>
  <si>
    <t>783</t>
  </si>
  <si>
    <t>Dokončovací práce - nátěry</t>
  </si>
  <si>
    <t>58</t>
  </si>
  <si>
    <t>783801201</t>
  </si>
  <si>
    <t>Obroušení omítek před provedením nátěru</t>
  </si>
  <si>
    <t>1163791123</t>
  </si>
  <si>
    <t>59</t>
  </si>
  <si>
    <t>783801401</t>
  </si>
  <si>
    <t>Ometení omítek před provedením nátěru</t>
  </si>
  <si>
    <t>-2092917291</t>
  </si>
  <si>
    <t>60</t>
  </si>
  <si>
    <t>783801403</t>
  </si>
  <si>
    <t>Oprášení omítek před provedením nátěru</t>
  </si>
  <si>
    <t>344401420</t>
  </si>
  <si>
    <t>61</t>
  </si>
  <si>
    <t>783823167</t>
  </si>
  <si>
    <t>Penetrační vápenný nátěr omítek stupně členitosti 3</t>
  </si>
  <si>
    <t>1598619259</t>
  </si>
  <si>
    <t>62</t>
  </si>
  <si>
    <t>783827447</t>
  </si>
  <si>
    <t>Krycí dvojnásobný vápenný nátěr omítek stupně členitosti 3</t>
  </si>
  <si>
    <t>-1756463482</t>
  </si>
  <si>
    <t>63</t>
  </si>
  <si>
    <t>783827449.R01</t>
  </si>
  <si>
    <t>Příplatek k cenám dvojnásobného nátěru omítek stupně členitosti 3 za provedení malby na sanační omítku</t>
  </si>
  <si>
    <t>998027148</t>
  </si>
  <si>
    <t>18,5+25,3</t>
  </si>
  <si>
    <t>VORN - Vedlejší a ostatní rozpočtové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</si>
  <si>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</si>
  <si>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</si>
  <si>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</si>
  <si>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VRN6 - Územní vlivy</t>
  </si>
  <si>
    <t xml:space="preserve">    VRN7 - Provozní vlivy</t>
  </si>
  <si>
    <t>VRN</t>
  </si>
  <si>
    <t>Vedlejší rozpočtové náklady</t>
  </si>
  <si>
    <t>VRN1</t>
  </si>
  <si>
    <t>Průzkumné, geodetické a projektové práce</t>
  </si>
  <si>
    <t>013254000</t>
  </si>
  <si>
    <t>Dokumentace skutečného provedení stavby</t>
  </si>
  <si>
    <t>…</t>
  </si>
  <si>
    <t>1024</t>
  </si>
  <si>
    <t>-1144102655</t>
  </si>
  <si>
    <t>VRN3</t>
  </si>
  <si>
    <t>Zařízení staveniště</t>
  </si>
  <si>
    <t>032503000</t>
  </si>
  <si>
    <t>Skládky na staveništi</t>
  </si>
  <si>
    <t>-1811408895</t>
  </si>
  <si>
    <t>033203000</t>
  </si>
  <si>
    <t>Energie pro zařízení staveniště</t>
  </si>
  <si>
    <t>-1949565668</t>
  </si>
  <si>
    <t>034503000</t>
  </si>
  <si>
    <t>Informační tabule na staveništi</t>
  </si>
  <si>
    <t>1893842429</t>
  </si>
  <si>
    <t>VRN6</t>
  </si>
  <si>
    <t>Územní vlivy</t>
  </si>
  <si>
    <t>060001000</t>
  </si>
  <si>
    <t>-1059990465</t>
  </si>
  <si>
    <t>VRN7</t>
  </si>
  <si>
    <t>Provozní vlivy</t>
  </si>
  <si>
    <t>070001000</t>
  </si>
  <si>
    <t>-1692391577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</si>
</sst>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8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  <protection locked="0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24" fillId="0" borderId="0" xfId="0" applyNumberFormat="1" applyFont="1" applyAlignment="1" applyProtection="1"/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" customWidth="1"/>
    <col min="2" max="2" width="1.67" customWidth="1"/>
    <col min="3" max="3" width="4.17" customWidth="1"/>
    <col min="4" max="4" width="2.67" customWidth="1"/>
    <col min="5" max="5" width="2.67" customWidth="1"/>
    <col min="6" max="6" width="2.67" customWidth="1"/>
    <col min="7" max="7" width="2.67" customWidth="1"/>
    <col min="8" max="8" width="2.67" customWidth="1"/>
    <col min="9" max="9" width="2.67" customWidth="1"/>
    <col min="10" max="10" width="2.67" customWidth="1"/>
    <col min="11" max="11" width="2.67" customWidth="1"/>
    <col min="12" max="12" width="2.67" customWidth="1"/>
    <col min="13" max="13" width="2.67" customWidth="1"/>
    <col min="14" max="14" width="2.67" customWidth="1"/>
    <col min="15" max="15" width="2.67" customWidth="1"/>
    <col min="16" max="16" width="2.67" customWidth="1"/>
    <col min="17" max="17" width="2.67" customWidth="1"/>
    <col min="18" max="18" width="2.67" customWidth="1"/>
    <col min="19" max="19" width="2.67" customWidth="1"/>
    <col min="20" max="20" width="2.67" customWidth="1"/>
    <col min="21" max="21" width="2.67" customWidth="1"/>
    <col min="22" max="22" width="2.67" customWidth="1"/>
    <col min="23" max="23" width="2.67" customWidth="1"/>
    <col min="24" max="24" width="2.67" customWidth="1"/>
    <col min="25" max="25" width="2.67" customWidth="1"/>
    <col min="26" max="26" width="2.67" customWidth="1"/>
    <col min="27" max="27" width="2.67" customWidth="1"/>
    <col min="28" max="28" width="2.67" customWidth="1"/>
    <col min="29" max="29" width="2.67" customWidth="1"/>
    <col min="30" max="30" width="2.67" customWidth="1"/>
    <col min="31" max="31" width="2.67" customWidth="1"/>
    <col min="32" max="32" width="2.67" customWidth="1"/>
    <col min="33" max="33" width="2.67" customWidth="1"/>
    <col min="34" max="34" width="3.33" customWidth="1"/>
    <col min="35" max="35" width="31.67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5.67" hidden="1" customWidth="1"/>
    <col min="44" max="44" width="13.67" customWidth="1"/>
    <col min="45" max="45" width="25.83" hidden="1" customWidth="1"/>
    <col min="46" max="46" width="25.83" hidden="1" customWidth="1"/>
    <col min="47" max="47" width="25.83" hidden="1" customWidth="1"/>
    <col min="48" max="48" width="21.67" hidden="1" customWidth="1"/>
    <col min="49" max="49" width="21.67" hidden="1" customWidth="1"/>
    <col min="50" max="50" width="25" hidden="1" customWidth="1"/>
    <col min="51" max="51" width="25" hidden="1" customWidth="1"/>
    <col min="52" max="52" width="21.67" hidden="1" customWidth="1"/>
    <col min="53" max="53" width="19.17" hidden="1" customWidth="1"/>
    <col min="54" max="54" width="25" hidden="1" customWidth="1"/>
    <col min="55" max="55" width="21.6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  <col min="90" max="90" width="9.33" hidden="1"/>
    <col min="91" max="91" width="9.33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ht="36.96" customHeight="1">
      <c r="AR2"/>
      <c r="BS2" s="16" t="s">
        <v>6</v>
      </c>
      <c r="BT2" s="16" t="s">
        <v>7</v>
      </c>
    </row>
    <row r="3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34</v>
      </c>
      <c r="AO19" s="21"/>
      <c r="AP19" s="21"/>
      <c r="AQ19" s="21"/>
      <c r="AR19" s="19"/>
      <c r="BE19" s="30"/>
      <c r="BS19" s="16" t="s">
        <v>6</v>
      </c>
    </row>
    <row r="20" ht="18.48" customHeight="1">
      <c r="B20" s="20"/>
      <c r="C20" s="21"/>
      <c r="D20" s="21"/>
      <c r="E20" s="26" t="s">
        <v>35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36</v>
      </c>
      <c r="AO20" s="21"/>
      <c r="AP20" s="21"/>
      <c r="AQ20" s="21"/>
      <c r="AR20" s="19"/>
      <c r="BE20" s="30"/>
      <c r="BS20" s="16" t="s">
        <v>32</v>
      </c>
    </row>
    <row r="2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ht="12" customHeight="1">
      <c r="B22" s="20"/>
      <c r="C22" s="21"/>
      <c r="D22" s="31" t="s">
        <v>37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1" customFormat="1" ht="25.92" customHeight="1">
      <c r="B26" s="37"/>
      <c r="C26" s="38"/>
      <c r="D26" s="39" t="s">
        <v>38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8"/>
      <c r="AQ26" s="38"/>
      <c r="AR26" s="42"/>
      <c r="BE26" s="30"/>
    </row>
    <row r="27" s="1" customFormat="1" ht="6.96" customHeight="1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30"/>
    </row>
    <row r="28" s="1" customFormat="1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39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40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41</v>
      </c>
      <c r="AL28" s="43"/>
      <c r="AM28" s="43"/>
      <c r="AN28" s="43"/>
      <c r="AO28" s="43"/>
      <c r="AP28" s="38"/>
      <c r="AQ28" s="38"/>
      <c r="AR28" s="42"/>
      <c r="BE28" s="30"/>
    </row>
    <row r="29" s="2" customFormat="1" ht="14.4" customHeight="1">
      <c r="B29" s="44"/>
      <c r="C29" s="45"/>
      <c r="D29" s="31" t="s">
        <v>42</v>
      </c>
      <c r="E29" s="45"/>
      <c r="F29" s="31" t="s">
        <v>43</v>
      </c>
      <c r="G29" s="45"/>
      <c r="H29" s="45"/>
      <c r="I29" s="45"/>
      <c r="J29" s="45"/>
      <c r="K29" s="45"/>
      <c r="L29" s="46">
        <v>0.20999999999999999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7">
        <f>ROUND(AZ94,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7">
        <f>ROUND(AV94, 2)</f>
        <v>0</v>
      </c>
      <c r="AL29" s="45"/>
      <c r="AM29" s="45"/>
      <c r="AN29" s="45"/>
      <c r="AO29" s="45"/>
      <c r="AP29" s="45"/>
      <c r="AQ29" s="45"/>
      <c r="AR29" s="48"/>
      <c r="BE29" s="49"/>
    </row>
    <row r="30" s="2" customFormat="1" ht="14.4" customHeight="1">
      <c r="B30" s="44"/>
      <c r="C30" s="45"/>
      <c r="D30" s="45"/>
      <c r="E30" s="45"/>
      <c r="F30" s="31" t="s">
        <v>44</v>
      </c>
      <c r="G30" s="45"/>
      <c r="H30" s="45"/>
      <c r="I30" s="45"/>
      <c r="J30" s="45"/>
      <c r="K30" s="45"/>
      <c r="L30" s="46">
        <v>0.14999999999999999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7">
        <f>ROUND(BA94,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7">
        <f>ROUND(AW94, 2)</f>
        <v>0</v>
      </c>
      <c r="AL30" s="45"/>
      <c r="AM30" s="45"/>
      <c r="AN30" s="45"/>
      <c r="AO30" s="45"/>
      <c r="AP30" s="45"/>
      <c r="AQ30" s="45"/>
      <c r="AR30" s="48"/>
      <c r="BE30" s="49"/>
    </row>
    <row r="31" hidden="1" s="2" customFormat="1" ht="14.4" customHeight="1">
      <c r="B31" s="44"/>
      <c r="C31" s="45"/>
      <c r="D31" s="45"/>
      <c r="E31" s="45"/>
      <c r="F31" s="31" t="s">
        <v>45</v>
      </c>
      <c r="G31" s="45"/>
      <c r="H31" s="45"/>
      <c r="I31" s="45"/>
      <c r="J31" s="45"/>
      <c r="K31" s="45"/>
      <c r="L31" s="46">
        <v>0.20999999999999999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7">
        <f>ROUND(BB94,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7">
        <v>0</v>
      </c>
      <c r="AL31" s="45"/>
      <c r="AM31" s="45"/>
      <c r="AN31" s="45"/>
      <c r="AO31" s="45"/>
      <c r="AP31" s="45"/>
      <c r="AQ31" s="45"/>
      <c r="AR31" s="48"/>
      <c r="BE31" s="49"/>
    </row>
    <row r="32" hidden="1" s="2" customFormat="1" ht="14.4" customHeight="1">
      <c r="B32" s="44"/>
      <c r="C32" s="45"/>
      <c r="D32" s="45"/>
      <c r="E32" s="45"/>
      <c r="F32" s="31" t="s">
        <v>46</v>
      </c>
      <c r="G32" s="45"/>
      <c r="H32" s="45"/>
      <c r="I32" s="45"/>
      <c r="J32" s="45"/>
      <c r="K32" s="45"/>
      <c r="L32" s="46">
        <v>0.14999999999999999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7">
        <f>ROUND(BC94,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>
        <v>0</v>
      </c>
      <c r="AL32" s="45"/>
      <c r="AM32" s="45"/>
      <c r="AN32" s="45"/>
      <c r="AO32" s="45"/>
      <c r="AP32" s="45"/>
      <c r="AQ32" s="45"/>
      <c r="AR32" s="48"/>
      <c r="BE32" s="49"/>
    </row>
    <row r="33" hidden="1" s="2" customFormat="1" ht="14.4" customHeight="1">
      <c r="B33" s="44"/>
      <c r="C33" s="45"/>
      <c r="D33" s="45"/>
      <c r="E33" s="45"/>
      <c r="F33" s="31" t="s">
        <v>47</v>
      </c>
      <c r="G33" s="45"/>
      <c r="H33" s="45"/>
      <c r="I33" s="45"/>
      <c r="J33" s="45"/>
      <c r="K33" s="45"/>
      <c r="L33" s="46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7">
        <f>ROUND(BD94,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>
        <v>0</v>
      </c>
      <c r="AL33" s="45"/>
      <c r="AM33" s="45"/>
      <c r="AN33" s="45"/>
      <c r="AO33" s="45"/>
      <c r="AP33" s="45"/>
      <c r="AQ33" s="45"/>
      <c r="AR33" s="48"/>
      <c r="BE33" s="49"/>
    </row>
    <row r="34" s="1" customFormat="1" ht="6.96" customHeight="1"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E34" s="30"/>
    </row>
    <row r="35" s="1" customFormat="1" ht="25.92" customHeight="1">
      <c r="B35" s="37"/>
      <c r="C35" s="50"/>
      <c r="D35" s="51" t="s">
        <v>48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49</v>
      </c>
      <c r="U35" s="52"/>
      <c r="V35" s="52"/>
      <c r="W35" s="52"/>
      <c r="X35" s="54" t="s">
        <v>50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2"/>
    </row>
    <row r="36" s="1" customFormat="1" ht="6.96" customHeight="1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</row>
    <row r="37" s="1" customFormat="1" ht="14.4" customHeigh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42"/>
    </row>
    <row r="38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1" customFormat="1" ht="14.4" customHeight="1">
      <c r="B49" s="37"/>
      <c r="C49" s="38"/>
      <c r="D49" s="57" t="s">
        <v>51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52</v>
      </c>
      <c r="AI49" s="58"/>
      <c r="AJ49" s="58"/>
      <c r="AK49" s="58"/>
      <c r="AL49" s="58"/>
      <c r="AM49" s="58"/>
      <c r="AN49" s="58"/>
      <c r="AO49" s="58"/>
      <c r="AP49" s="38"/>
      <c r="AQ49" s="38"/>
      <c r="AR49" s="4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1" customFormat="1">
      <c r="B60" s="37"/>
      <c r="C60" s="38"/>
      <c r="D60" s="59" t="s">
        <v>53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9" t="s">
        <v>54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9" t="s">
        <v>53</v>
      </c>
      <c r="AI60" s="40"/>
      <c r="AJ60" s="40"/>
      <c r="AK60" s="40"/>
      <c r="AL60" s="40"/>
      <c r="AM60" s="59" t="s">
        <v>54</v>
      </c>
      <c r="AN60" s="40"/>
      <c r="AO60" s="40"/>
      <c r="AP60" s="38"/>
      <c r="AQ60" s="38"/>
      <c r="AR60" s="42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1" customFormat="1">
      <c r="B64" s="37"/>
      <c r="C64" s="38"/>
      <c r="D64" s="57" t="s">
        <v>55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7" t="s">
        <v>56</v>
      </c>
      <c r="AI64" s="58"/>
      <c r="AJ64" s="58"/>
      <c r="AK64" s="58"/>
      <c r="AL64" s="58"/>
      <c r="AM64" s="58"/>
      <c r="AN64" s="58"/>
      <c r="AO64" s="58"/>
      <c r="AP64" s="38"/>
      <c r="AQ64" s="38"/>
      <c r="AR64" s="42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1" customFormat="1">
      <c r="B75" s="37"/>
      <c r="C75" s="38"/>
      <c r="D75" s="59" t="s">
        <v>53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9" t="s">
        <v>54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9" t="s">
        <v>53</v>
      </c>
      <c r="AI75" s="40"/>
      <c r="AJ75" s="40"/>
      <c r="AK75" s="40"/>
      <c r="AL75" s="40"/>
      <c r="AM75" s="59" t="s">
        <v>54</v>
      </c>
      <c r="AN75" s="40"/>
      <c r="AO75" s="40"/>
      <c r="AP75" s="38"/>
      <c r="AQ75" s="38"/>
      <c r="AR75" s="42"/>
    </row>
    <row r="76" s="1" customFormat="1"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42"/>
    </row>
    <row r="77" s="1" customFormat="1" ht="6.96" customHeight="1"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42"/>
    </row>
    <row r="81" s="1" customFormat="1" ht="6.96" customHeight="1"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42"/>
    </row>
    <row r="82" s="1" customFormat="1" ht="24.96" customHeight="1">
      <c r="B82" s="37"/>
      <c r="C82" s="22" t="s">
        <v>57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42"/>
    </row>
    <row r="83" s="1" customFormat="1" ht="6.96" customHeight="1"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42"/>
    </row>
    <row r="84" s="3" customFormat="1" ht="12" customHeight="1">
      <c r="B84" s="64"/>
      <c r="C84" s="31" t="s">
        <v>13</v>
      </c>
      <c r="D84" s="65"/>
      <c r="E84" s="65"/>
      <c r="F84" s="65"/>
      <c r="G84" s="65"/>
      <c r="H84" s="65"/>
      <c r="I84" s="65"/>
      <c r="J84" s="65"/>
      <c r="K84" s="65"/>
      <c r="L84" s="65" t="str">
        <f>K5</f>
        <v>222/2019</v>
      </c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6"/>
    </row>
    <row r="85" s="4" customFormat="1" ht="36.96" customHeight="1">
      <c r="B85" s="67"/>
      <c r="C85" s="68" t="s">
        <v>16</v>
      </c>
      <c r="D85" s="69"/>
      <c r="E85" s="69"/>
      <c r="F85" s="69"/>
      <c r="G85" s="69"/>
      <c r="H85" s="69"/>
      <c r="I85" s="69"/>
      <c r="J85" s="69"/>
      <c r="K85" s="69"/>
      <c r="L85" s="70" t="str">
        <f>K6</f>
        <v>Domov pro seniory Dobřichovice – stavební úpravy vstupu</v>
      </c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71"/>
    </row>
    <row r="86" s="1" customFormat="1" ht="6.96" customHeight="1"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42"/>
    </row>
    <row r="87" s="1" customFormat="1" ht="12" customHeight="1">
      <c r="B87" s="37"/>
      <c r="C87" s="31" t="s">
        <v>20</v>
      </c>
      <c r="D87" s="38"/>
      <c r="E87" s="38"/>
      <c r="F87" s="38"/>
      <c r="G87" s="38"/>
      <c r="H87" s="38"/>
      <c r="I87" s="38"/>
      <c r="J87" s="38"/>
      <c r="K87" s="38"/>
      <c r="L87" s="72" t="str">
        <f>IF(K8="","",K8)</f>
        <v xml:space="preserve">Brunšov 365, 252 31 Všenory 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1" t="s">
        <v>22</v>
      </c>
      <c r="AJ87" s="38"/>
      <c r="AK87" s="38"/>
      <c r="AL87" s="38"/>
      <c r="AM87" s="73" t="str">
        <f>IF(AN8= "","",AN8)</f>
        <v>5. 10. 2019</v>
      </c>
      <c r="AN87" s="73"/>
      <c r="AO87" s="38"/>
      <c r="AP87" s="38"/>
      <c r="AQ87" s="38"/>
      <c r="AR87" s="42"/>
    </row>
    <row r="88" s="1" customFormat="1" ht="6.96" customHeight="1"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42"/>
    </row>
    <row r="89" s="1" customFormat="1" ht="15.15" customHeight="1">
      <c r="B89" s="37"/>
      <c r="C89" s="31" t="s">
        <v>24</v>
      </c>
      <c r="D89" s="38"/>
      <c r="E89" s="38"/>
      <c r="F89" s="38"/>
      <c r="G89" s="38"/>
      <c r="H89" s="38"/>
      <c r="I89" s="38"/>
      <c r="J89" s="38"/>
      <c r="K89" s="38"/>
      <c r="L89" s="65" t="str">
        <f>IF(E11= "","",E11)</f>
        <v>Domov pro seniory Dobřichovice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1" t="s">
        <v>30</v>
      </c>
      <c r="AJ89" s="38"/>
      <c r="AK89" s="38"/>
      <c r="AL89" s="38"/>
      <c r="AM89" s="74" t="str">
        <f>IF(E17="","",E17)</f>
        <v>RA 15</v>
      </c>
      <c r="AN89" s="65"/>
      <c r="AO89" s="65"/>
      <c r="AP89" s="65"/>
      <c r="AQ89" s="38"/>
      <c r="AR89" s="42"/>
      <c r="AS89" s="75" t="s">
        <v>58</v>
      </c>
      <c r="AT89" s="76"/>
      <c r="AU89" s="77"/>
      <c r="AV89" s="77"/>
      <c r="AW89" s="77"/>
      <c r="AX89" s="77"/>
      <c r="AY89" s="77"/>
      <c r="AZ89" s="77"/>
      <c r="BA89" s="77"/>
      <c r="BB89" s="77"/>
      <c r="BC89" s="77"/>
      <c r="BD89" s="78"/>
    </row>
    <row r="90" s="1" customFormat="1" ht="15.15" customHeight="1">
      <c r="B90" s="37"/>
      <c r="C90" s="31" t="s">
        <v>28</v>
      </c>
      <c r="D90" s="38"/>
      <c r="E90" s="38"/>
      <c r="F90" s="38"/>
      <c r="G90" s="38"/>
      <c r="H90" s="38"/>
      <c r="I90" s="38"/>
      <c r="J90" s="38"/>
      <c r="K90" s="38"/>
      <c r="L90" s="65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1" t="s">
        <v>33</v>
      </c>
      <c r="AJ90" s="38"/>
      <c r="AK90" s="38"/>
      <c r="AL90" s="38"/>
      <c r="AM90" s="74" t="str">
        <f>IF(E20="","",E20)</f>
        <v>Jan Petr</v>
      </c>
      <c r="AN90" s="65"/>
      <c r="AO90" s="65"/>
      <c r="AP90" s="65"/>
      <c r="AQ90" s="38"/>
      <c r="AR90" s="42"/>
      <c r="AS90" s="79"/>
      <c r="AT90" s="80"/>
      <c r="AU90" s="81"/>
      <c r="AV90" s="81"/>
      <c r="AW90" s="81"/>
      <c r="AX90" s="81"/>
      <c r="AY90" s="81"/>
      <c r="AZ90" s="81"/>
      <c r="BA90" s="81"/>
      <c r="BB90" s="81"/>
      <c r="BC90" s="81"/>
      <c r="BD90" s="82"/>
    </row>
    <row r="91" s="1" customFormat="1" ht="10.8" customHeight="1"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42"/>
      <c r="AS91" s="83"/>
      <c r="AT91" s="84"/>
      <c r="AU91" s="85"/>
      <c r="AV91" s="85"/>
      <c r="AW91" s="85"/>
      <c r="AX91" s="85"/>
      <c r="AY91" s="85"/>
      <c r="AZ91" s="85"/>
      <c r="BA91" s="85"/>
      <c r="BB91" s="85"/>
      <c r="BC91" s="85"/>
      <c r="BD91" s="86"/>
    </row>
    <row r="92" s="1" customFormat="1" ht="29.28" customHeight="1">
      <c r="B92" s="37"/>
      <c r="C92" s="87" t="s">
        <v>59</v>
      </c>
      <c r="D92" s="88"/>
      <c r="E92" s="88"/>
      <c r="F92" s="88"/>
      <c r="G92" s="88"/>
      <c r="H92" s="89"/>
      <c r="I92" s="90" t="s">
        <v>60</v>
      </c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91" t="s">
        <v>61</v>
      </c>
      <c r="AH92" s="88"/>
      <c r="AI92" s="88"/>
      <c r="AJ92" s="88"/>
      <c r="AK92" s="88"/>
      <c r="AL92" s="88"/>
      <c r="AM92" s="88"/>
      <c r="AN92" s="90" t="s">
        <v>62</v>
      </c>
      <c r="AO92" s="88"/>
      <c r="AP92" s="92"/>
      <c r="AQ92" s="93" t="s">
        <v>63</v>
      </c>
      <c r="AR92" s="42"/>
      <c r="AS92" s="94" t="s">
        <v>64</v>
      </c>
      <c r="AT92" s="95" t="s">
        <v>65</v>
      </c>
      <c r="AU92" s="95" t="s">
        <v>66</v>
      </c>
      <c r="AV92" s="95" t="s">
        <v>67</v>
      </c>
      <c r="AW92" s="95" t="s">
        <v>68</v>
      </c>
      <c r="AX92" s="95" t="s">
        <v>69</v>
      </c>
      <c r="AY92" s="95" t="s">
        <v>70</v>
      </c>
      <c r="AZ92" s="95" t="s">
        <v>71</v>
      </c>
      <c r="BA92" s="95" t="s">
        <v>72</v>
      </c>
      <c r="BB92" s="95" t="s">
        <v>73</v>
      </c>
      <c r="BC92" s="95" t="s">
        <v>74</v>
      </c>
      <c r="BD92" s="96" t="s">
        <v>75</v>
      </c>
    </row>
    <row r="93" s="1" customFormat="1" ht="10.8" customHeight="1"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42"/>
      <c r="AS93" s="97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9"/>
    </row>
    <row r="94" s="5" customFormat="1" ht="32.4" customHeight="1">
      <c r="B94" s="100"/>
      <c r="C94" s="101" t="s">
        <v>76</v>
      </c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3">
        <f>ROUND(SUM(AG95:AG96),2)</f>
        <v>0</v>
      </c>
      <c r="AH94" s="103"/>
      <c r="AI94" s="103"/>
      <c r="AJ94" s="103"/>
      <c r="AK94" s="103"/>
      <c r="AL94" s="103"/>
      <c r="AM94" s="103"/>
      <c r="AN94" s="104">
        <f>SUM(AG94,AT94)</f>
        <v>0</v>
      </c>
      <c r="AO94" s="104"/>
      <c r="AP94" s="104"/>
      <c r="AQ94" s="105" t="s">
        <v>1</v>
      </c>
      <c r="AR94" s="106"/>
      <c r="AS94" s="107">
        <f>ROUND(SUM(AS95:AS96),2)</f>
        <v>0</v>
      </c>
      <c r="AT94" s="108">
        <f>ROUND(SUM(AV94:AW94),2)</f>
        <v>0</v>
      </c>
      <c r="AU94" s="109">
        <f>ROUND(SUM(AU95:AU96),5)</f>
        <v>0</v>
      </c>
      <c r="AV94" s="108">
        <f>ROUND(AZ94*L29,2)</f>
        <v>0</v>
      </c>
      <c r="AW94" s="108">
        <f>ROUND(BA94*L30,2)</f>
        <v>0</v>
      </c>
      <c r="AX94" s="108">
        <f>ROUND(BB94*L29,2)</f>
        <v>0</v>
      </c>
      <c r="AY94" s="108">
        <f>ROUND(BC94*L30,2)</f>
        <v>0</v>
      </c>
      <c r="AZ94" s="108">
        <f>ROUND(SUM(AZ95:AZ96),2)</f>
        <v>0</v>
      </c>
      <c r="BA94" s="108">
        <f>ROUND(SUM(BA95:BA96),2)</f>
        <v>0</v>
      </c>
      <c r="BB94" s="108">
        <f>ROUND(SUM(BB95:BB96),2)</f>
        <v>0</v>
      </c>
      <c r="BC94" s="108">
        <f>ROUND(SUM(BC95:BC96),2)</f>
        <v>0</v>
      </c>
      <c r="BD94" s="110">
        <f>ROUND(SUM(BD95:BD96),2)</f>
        <v>0</v>
      </c>
      <c r="BS94" s="111" t="s">
        <v>77</v>
      </c>
      <c r="BT94" s="111" t="s">
        <v>78</v>
      </c>
      <c r="BU94" s="112" t="s">
        <v>79</v>
      </c>
      <c r="BV94" s="111" t="s">
        <v>80</v>
      </c>
      <c r="BW94" s="111" t="s">
        <v>5</v>
      </c>
      <c r="BX94" s="111" t="s">
        <v>81</v>
      </c>
      <c r="CL94" s="111" t="s">
        <v>1</v>
      </c>
    </row>
    <row r="95" s="6" customFormat="1" ht="16.5" customHeight="1">
      <c r="A95" s="113" t="s">
        <v>82</v>
      </c>
      <c r="B95" s="114"/>
      <c r="C95" s="115"/>
      <c r="D95" s="116" t="s">
        <v>83</v>
      </c>
      <c r="E95" s="116"/>
      <c r="F95" s="116"/>
      <c r="G95" s="116"/>
      <c r="H95" s="116"/>
      <c r="I95" s="117"/>
      <c r="J95" s="116" t="s">
        <v>84</v>
      </c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8">
        <f>'01 - ASŘ'!J30</f>
        <v>0</v>
      </c>
      <c r="AH95" s="117"/>
      <c r="AI95" s="117"/>
      <c r="AJ95" s="117"/>
      <c r="AK95" s="117"/>
      <c r="AL95" s="117"/>
      <c r="AM95" s="117"/>
      <c r="AN95" s="118">
        <f>SUM(AG95,AT95)</f>
        <v>0</v>
      </c>
      <c r="AO95" s="117"/>
      <c r="AP95" s="117"/>
      <c r="AQ95" s="119" t="s">
        <v>85</v>
      </c>
      <c r="AR95" s="120"/>
      <c r="AS95" s="121">
        <v>0</v>
      </c>
      <c r="AT95" s="122">
        <f>ROUND(SUM(AV95:AW95),2)</f>
        <v>0</v>
      </c>
      <c r="AU95" s="123">
        <f>'01 - ASŘ'!P129</f>
        <v>0</v>
      </c>
      <c r="AV95" s="122">
        <f>'01 - ASŘ'!J33</f>
        <v>0</v>
      </c>
      <c r="AW95" s="122">
        <f>'01 - ASŘ'!J34</f>
        <v>0</v>
      </c>
      <c r="AX95" s="122">
        <f>'01 - ASŘ'!J35</f>
        <v>0</v>
      </c>
      <c r="AY95" s="122">
        <f>'01 - ASŘ'!J36</f>
        <v>0</v>
      </c>
      <c r="AZ95" s="122">
        <f>'01 - ASŘ'!F33</f>
        <v>0</v>
      </c>
      <c r="BA95" s="122">
        <f>'01 - ASŘ'!F34</f>
        <v>0</v>
      </c>
      <c r="BB95" s="122">
        <f>'01 - ASŘ'!F35</f>
        <v>0</v>
      </c>
      <c r="BC95" s="122">
        <f>'01 - ASŘ'!F36</f>
        <v>0</v>
      </c>
      <c r="BD95" s="124">
        <f>'01 - ASŘ'!F37</f>
        <v>0</v>
      </c>
      <c r="BT95" s="125" t="s">
        <v>86</v>
      </c>
      <c r="BV95" s="125" t="s">
        <v>80</v>
      </c>
      <c r="BW95" s="125" t="s">
        <v>87</v>
      </c>
      <c r="BX95" s="125" t="s">
        <v>5</v>
      </c>
      <c r="CL95" s="125" t="s">
        <v>1</v>
      </c>
      <c r="CM95" s="125" t="s">
        <v>88</v>
      </c>
    </row>
    <row r="96" s="6" customFormat="1" ht="16.5" customHeight="1">
      <c r="A96" s="113" t="s">
        <v>82</v>
      </c>
      <c r="B96" s="114"/>
      <c r="C96" s="115"/>
      <c r="D96" s="116" t="s">
        <v>89</v>
      </c>
      <c r="E96" s="116"/>
      <c r="F96" s="116"/>
      <c r="G96" s="116"/>
      <c r="H96" s="116"/>
      <c r="I96" s="117"/>
      <c r="J96" s="116" t="s">
        <v>90</v>
      </c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8">
        <f>'VORN - Vedlejší a ostatní...'!J30</f>
        <v>0</v>
      </c>
      <c r="AH96" s="117"/>
      <c r="AI96" s="117"/>
      <c r="AJ96" s="117"/>
      <c r="AK96" s="117"/>
      <c r="AL96" s="117"/>
      <c r="AM96" s="117"/>
      <c r="AN96" s="118">
        <f>SUM(AG96,AT96)</f>
        <v>0</v>
      </c>
      <c r="AO96" s="117"/>
      <c r="AP96" s="117"/>
      <c r="AQ96" s="119" t="s">
        <v>85</v>
      </c>
      <c r="AR96" s="120"/>
      <c r="AS96" s="126">
        <v>0</v>
      </c>
      <c r="AT96" s="127">
        <f>ROUND(SUM(AV96:AW96),2)</f>
        <v>0</v>
      </c>
      <c r="AU96" s="128">
        <f>'VORN - Vedlejší a ostatní...'!P121</f>
        <v>0</v>
      </c>
      <c r="AV96" s="127">
        <f>'VORN - Vedlejší a ostatní...'!J33</f>
        <v>0</v>
      </c>
      <c r="AW96" s="127">
        <f>'VORN - Vedlejší a ostatní...'!J34</f>
        <v>0</v>
      </c>
      <c r="AX96" s="127">
        <f>'VORN - Vedlejší a ostatní...'!J35</f>
        <v>0</v>
      </c>
      <c r="AY96" s="127">
        <f>'VORN - Vedlejší a ostatní...'!J36</f>
        <v>0</v>
      </c>
      <c r="AZ96" s="127">
        <f>'VORN - Vedlejší a ostatní...'!F33</f>
        <v>0</v>
      </c>
      <c r="BA96" s="127">
        <f>'VORN - Vedlejší a ostatní...'!F34</f>
        <v>0</v>
      </c>
      <c r="BB96" s="127">
        <f>'VORN - Vedlejší a ostatní...'!F35</f>
        <v>0</v>
      </c>
      <c r="BC96" s="127">
        <f>'VORN - Vedlejší a ostatní...'!F36</f>
        <v>0</v>
      </c>
      <c r="BD96" s="129">
        <f>'VORN - Vedlejší a ostatní...'!F37</f>
        <v>0</v>
      </c>
      <c r="BT96" s="125" t="s">
        <v>86</v>
      </c>
      <c r="BV96" s="125" t="s">
        <v>80</v>
      </c>
      <c r="BW96" s="125" t="s">
        <v>91</v>
      </c>
      <c r="BX96" s="125" t="s">
        <v>5</v>
      </c>
      <c r="CL96" s="125" t="s">
        <v>1</v>
      </c>
      <c r="CM96" s="125" t="s">
        <v>88</v>
      </c>
    </row>
    <row r="97" s="1" customFormat="1" ht="30" customHeight="1"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42"/>
    </row>
    <row r="98" s="1" customFormat="1" ht="6.96" customHeight="1">
      <c r="B98" s="60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42"/>
    </row>
  </sheetData>
  <sheetProtection sheet="1" formatColumns="0" formatRows="0" objects="1" scenarios="1" spinCount="100000" saltValue="LoC4xnuH5KF6U2cliwV1PQ3zh26PI0ChstcTth2twwHrFOI0HFGvRVkkuUEOfclfZVBYCZEH91/kRbHufhSBqA==" hashValue="+01MUK23rCsLa1o1cB5J92wB1OQy7WCQtR8j5f+SWHFe6J9o/xXfgdasi0ZwUX1AVXhudDo8ELxdhUcCE+SP1Q==" algorithmName="SHA-512" password="CC35"/>
  <mergeCells count="46"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L33:P33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</mergeCells>
  <hyperlinks>
    <hyperlink ref="A95" location="'01 - ASŘ'!C2" display="/"/>
    <hyperlink ref="A96" location="'VORN - Vedlejší a ostatní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50.83" customWidth="1"/>
    <col min="7" max="7" width="7" customWidth="1"/>
    <col min="8" max="8" width="11.5" customWidth="1"/>
    <col min="9" max="9" width="20.17" style="130" customWidth="1"/>
    <col min="10" max="10" width="20.17" customWidth="1"/>
    <col min="11" max="11" width="20.17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6" t="s">
        <v>87</v>
      </c>
    </row>
    <row r="3" ht="6.96" customHeight="1">
      <c r="B3" s="131"/>
      <c r="C3" s="132"/>
      <c r="D3" s="132"/>
      <c r="E3" s="132"/>
      <c r="F3" s="132"/>
      <c r="G3" s="132"/>
      <c r="H3" s="132"/>
      <c r="I3" s="133"/>
      <c r="J3" s="132"/>
      <c r="K3" s="132"/>
      <c r="L3" s="19"/>
      <c r="AT3" s="16" t="s">
        <v>88</v>
      </c>
    </row>
    <row r="4" ht="24.96" customHeight="1">
      <c r="B4" s="19"/>
      <c r="D4" s="134" t="s">
        <v>92</v>
      </c>
      <c r="L4" s="19"/>
      <c r="M4" s="135" t="s">
        <v>10</v>
      </c>
      <c r="AT4" s="16" t="s">
        <v>4</v>
      </c>
    </row>
    <row r="5" ht="6.96" customHeight="1">
      <c r="B5" s="19"/>
      <c r="L5" s="19"/>
    </row>
    <row r="6" ht="12" customHeight="1">
      <c r="B6" s="19"/>
      <c r="D6" s="136" t="s">
        <v>16</v>
      </c>
      <c r="L6" s="19"/>
    </row>
    <row r="7" ht="16.5" customHeight="1">
      <c r="B7" s="19"/>
      <c r="E7" s="137" t="str">
        <f>'Rekapitulace stavby'!K6</f>
        <v>Domov pro seniory Dobřichovice – stavební úpravy vstupu</v>
      </c>
      <c r="F7" s="136"/>
      <c r="G7" s="136"/>
      <c r="H7" s="136"/>
      <c r="L7" s="19"/>
    </row>
    <row r="8" s="1" customFormat="1" ht="12" customHeight="1">
      <c r="B8" s="42"/>
      <c r="D8" s="136" t="s">
        <v>93</v>
      </c>
      <c r="I8" s="138"/>
      <c r="L8" s="42"/>
    </row>
    <row r="9" s="1" customFormat="1" ht="36.96" customHeight="1">
      <c r="B9" s="42"/>
      <c r="E9" s="139" t="s">
        <v>94</v>
      </c>
      <c r="F9" s="1"/>
      <c r="G9" s="1"/>
      <c r="H9" s="1"/>
      <c r="I9" s="138"/>
      <c r="L9" s="42"/>
    </row>
    <row r="10" s="1" customFormat="1">
      <c r="B10" s="42"/>
      <c r="I10" s="138"/>
      <c r="L10" s="42"/>
    </row>
    <row r="11" s="1" customFormat="1" ht="12" customHeight="1">
      <c r="B11" s="42"/>
      <c r="D11" s="136" t="s">
        <v>18</v>
      </c>
      <c r="F11" s="140" t="s">
        <v>1</v>
      </c>
      <c r="I11" s="141" t="s">
        <v>19</v>
      </c>
      <c r="J11" s="140" t="s">
        <v>1</v>
      </c>
      <c r="L11" s="42"/>
    </row>
    <row r="12" s="1" customFormat="1" ht="12" customHeight="1">
      <c r="B12" s="42"/>
      <c r="D12" s="136" t="s">
        <v>20</v>
      </c>
      <c r="F12" s="140" t="s">
        <v>21</v>
      </c>
      <c r="I12" s="141" t="s">
        <v>22</v>
      </c>
      <c r="J12" s="142" t="str">
        <f>'Rekapitulace stavby'!AN8</f>
        <v>5. 10. 2019</v>
      </c>
      <c r="L12" s="42"/>
    </row>
    <row r="13" s="1" customFormat="1" ht="10.8" customHeight="1">
      <c r="B13" s="42"/>
      <c r="I13" s="138"/>
      <c r="L13" s="42"/>
    </row>
    <row r="14" s="1" customFormat="1" ht="12" customHeight="1">
      <c r="B14" s="42"/>
      <c r="D14" s="136" t="s">
        <v>24</v>
      </c>
      <c r="I14" s="141" t="s">
        <v>25</v>
      </c>
      <c r="J14" s="140" t="s">
        <v>1</v>
      </c>
      <c r="L14" s="42"/>
    </row>
    <row r="15" s="1" customFormat="1" ht="18" customHeight="1">
      <c r="B15" s="42"/>
      <c r="E15" s="140" t="s">
        <v>26</v>
      </c>
      <c r="I15" s="141" t="s">
        <v>27</v>
      </c>
      <c r="J15" s="140" t="s">
        <v>1</v>
      </c>
      <c r="L15" s="42"/>
    </row>
    <row r="16" s="1" customFormat="1" ht="6.96" customHeight="1">
      <c r="B16" s="42"/>
      <c r="I16" s="138"/>
      <c r="L16" s="42"/>
    </row>
    <row r="17" s="1" customFormat="1" ht="12" customHeight="1">
      <c r="B17" s="42"/>
      <c r="D17" s="136" t="s">
        <v>28</v>
      </c>
      <c r="I17" s="141" t="s">
        <v>25</v>
      </c>
      <c r="J17" s="32" t="str">
        <f>'Rekapitulace stavby'!AN13</f>
        <v>Vyplň údaj</v>
      </c>
      <c r="L17" s="42"/>
    </row>
    <row r="18" s="1" customFormat="1" ht="18" customHeight="1">
      <c r="B18" s="42"/>
      <c r="E18" s="32" t="str">
        <f>'Rekapitulace stavby'!E14</f>
        <v>Vyplň údaj</v>
      </c>
      <c r="F18" s="140"/>
      <c r="G18" s="140"/>
      <c r="H18" s="140"/>
      <c r="I18" s="141" t="s">
        <v>27</v>
      </c>
      <c r="J18" s="32" t="str">
        <f>'Rekapitulace stavby'!AN14</f>
        <v>Vyplň údaj</v>
      </c>
      <c r="L18" s="42"/>
    </row>
    <row r="19" s="1" customFormat="1" ht="6.96" customHeight="1">
      <c r="B19" s="42"/>
      <c r="I19" s="138"/>
      <c r="L19" s="42"/>
    </row>
    <row r="20" s="1" customFormat="1" ht="12" customHeight="1">
      <c r="B20" s="42"/>
      <c r="D20" s="136" t="s">
        <v>30</v>
      </c>
      <c r="I20" s="141" t="s">
        <v>25</v>
      </c>
      <c r="J20" s="140" t="s">
        <v>1</v>
      </c>
      <c r="L20" s="42"/>
    </row>
    <row r="21" s="1" customFormat="1" ht="18" customHeight="1">
      <c r="B21" s="42"/>
      <c r="E21" s="140" t="s">
        <v>31</v>
      </c>
      <c r="I21" s="141" t="s">
        <v>27</v>
      </c>
      <c r="J21" s="140" t="s">
        <v>1</v>
      </c>
      <c r="L21" s="42"/>
    </row>
    <row r="22" s="1" customFormat="1" ht="6.96" customHeight="1">
      <c r="B22" s="42"/>
      <c r="I22" s="138"/>
      <c r="L22" s="42"/>
    </row>
    <row r="23" s="1" customFormat="1" ht="12" customHeight="1">
      <c r="B23" s="42"/>
      <c r="D23" s="136" t="s">
        <v>33</v>
      </c>
      <c r="I23" s="141" t="s">
        <v>25</v>
      </c>
      <c r="J23" s="140" t="s">
        <v>34</v>
      </c>
      <c r="L23" s="42"/>
    </row>
    <row r="24" s="1" customFormat="1" ht="18" customHeight="1">
      <c r="B24" s="42"/>
      <c r="E24" s="140" t="s">
        <v>35</v>
      </c>
      <c r="I24" s="141" t="s">
        <v>27</v>
      </c>
      <c r="J24" s="140" t="s">
        <v>36</v>
      </c>
      <c r="L24" s="42"/>
    </row>
    <row r="25" s="1" customFormat="1" ht="6.96" customHeight="1">
      <c r="B25" s="42"/>
      <c r="I25" s="138"/>
      <c r="L25" s="42"/>
    </row>
    <row r="26" s="1" customFormat="1" ht="12" customHeight="1">
      <c r="B26" s="42"/>
      <c r="D26" s="136" t="s">
        <v>37</v>
      </c>
      <c r="I26" s="138"/>
      <c r="L26" s="42"/>
    </row>
    <row r="27" s="7" customFormat="1" ht="16.5" customHeight="1">
      <c r="B27" s="143"/>
      <c r="E27" s="144" t="s">
        <v>1</v>
      </c>
      <c r="F27" s="144"/>
      <c r="G27" s="144"/>
      <c r="H27" s="144"/>
      <c r="I27" s="145"/>
      <c r="L27" s="143"/>
    </row>
    <row r="28" s="1" customFormat="1" ht="6.96" customHeight="1">
      <c r="B28" s="42"/>
      <c r="I28" s="138"/>
      <c r="L28" s="42"/>
    </row>
    <row r="29" s="1" customFormat="1" ht="6.96" customHeight="1">
      <c r="B29" s="42"/>
      <c r="D29" s="77"/>
      <c r="E29" s="77"/>
      <c r="F29" s="77"/>
      <c r="G29" s="77"/>
      <c r="H29" s="77"/>
      <c r="I29" s="146"/>
      <c r="J29" s="77"/>
      <c r="K29" s="77"/>
      <c r="L29" s="42"/>
    </row>
    <row r="30" s="1" customFormat="1" ht="25.44" customHeight="1">
      <c r="B30" s="42"/>
      <c r="D30" s="147" t="s">
        <v>38</v>
      </c>
      <c r="I30" s="138"/>
      <c r="J30" s="148">
        <f>ROUND(J129, 2)</f>
        <v>0</v>
      </c>
      <c r="L30" s="42"/>
    </row>
    <row r="31" s="1" customFormat="1" ht="6.96" customHeight="1">
      <c r="B31" s="42"/>
      <c r="D31" s="77"/>
      <c r="E31" s="77"/>
      <c r="F31" s="77"/>
      <c r="G31" s="77"/>
      <c r="H31" s="77"/>
      <c r="I31" s="146"/>
      <c r="J31" s="77"/>
      <c r="K31" s="77"/>
      <c r="L31" s="42"/>
    </row>
    <row r="32" s="1" customFormat="1" ht="14.4" customHeight="1">
      <c r="B32" s="42"/>
      <c r="F32" s="149" t="s">
        <v>40</v>
      </c>
      <c r="I32" s="150" t="s">
        <v>39</v>
      </c>
      <c r="J32" s="149" t="s">
        <v>41</v>
      </c>
      <c r="L32" s="42"/>
    </row>
    <row r="33" s="1" customFormat="1" ht="14.4" customHeight="1">
      <c r="B33" s="42"/>
      <c r="D33" s="151" t="s">
        <v>42</v>
      </c>
      <c r="E33" s="136" t="s">
        <v>43</v>
      </c>
      <c r="F33" s="152">
        <f>ROUND((SUM(BE129:BE317)),  2)</f>
        <v>0</v>
      </c>
      <c r="I33" s="153">
        <v>0.20999999999999999</v>
      </c>
      <c r="J33" s="152">
        <f>ROUND(((SUM(BE129:BE317))*I33),  2)</f>
        <v>0</v>
      </c>
      <c r="L33" s="42"/>
    </row>
    <row r="34" s="1" customFormat="1" ht="14.4" customHeight="1">
      <c r="B34" s="42"/>
      <c r="E34" s="136" t="s">
        <v>44</v>
      </c>
      <c r="F34" s="152">
        <f>ROUND((SUM(BF129:BF317)),  2)</f>
        <v>0</v>
      </c>
      <c r="I34" s="153">
        <v>0.14999999999999999</v>
      </c>
      <c r="J34" s="152">
        <f>ROUND(((SUM(BF129:BF317))*I34),  2)</f>
        <v>0</v>
      </c>
      <c r="L34" s="42"/>
    </row>
    <row r="35" hidden="1" s="1" customFormat="1" ht="14.4" customHeight="1">
      <c r="B35" s="42"/>
      <c r="E35" s="136" t="s">
        <v>45</v>
      </c>
      <c r="F35" s="152">
        <f>ROUND((SUM(BG129:BG317)),  2)</f>
        <v>0</v>
      </c>
      <c r="I35" s="153">
        <v>0.20999999999999999</v>
      </c>
      <c r="J35" s="152">
        <f>0</f>
        <v>0</v>
      </c>
      <c r="L35" s="42"/>
    </row>
    <row r="36" hidden="1" s="1" customFormat="1" ht="14.4" customHeight="1">
      <c r="B36" s="42"/>
      <c r="E36" s="136" t="s">
        <v>46</v>
      </c>
      <c r="F36" s="152">
        <f>ROUND((SUM(BH129:BH317)),  2)</f>
        <v>0</v>
      </c>
      <c r="I36" s="153">
        <v>0.14999999999999999</v>
      </c>
      <c r="J36" s="152">
        <f>0</f>
        <v>0</v>
      </c>
      <c r="L36" s="42"/>
    </row>
    <row r="37" hidden="1" s="1" customFormat="1" ht="14.4" customHeight="1">
      <c r="B37" s="42"/>
      <c r="E37" s="136" t="s">
        <v>47</v>
      </c>
      <c r="F37" s="152">
        <f>ROUND((SUM(BI129:BI317)),  2)</f>
        <v>0</v>
      </c>
      <c r="I37" s="153">
        <v>0</v>
      </c>
      <c r="J37" s="152">
        <f>0</f>
        <v>0</v>
      </c>
      <c r="L37" s="42"/>
    </row>
    <row r="38" s="1" customFormat="1" ht="6.96" customHeight="1">
      <c r="B38" s="42"/>
      <c r="I38" s="138"/>
      <c r="L38" s="42"/>
    </row>
    <row r="39" s="1" customFormat="1" ht="25.44" customHeight="1">
      <c r="B39" s="42"/>
      <c r="C39" s="154"/>
      <c r="D39" s="155" t="s">
        <v>48</v>
      </c>
      <c r="E39" s="156"/>
      <c r="F39" s="156"/>
      <c r="G39" s="157" t="s">
        <v>49</v>
      </c>
      <c r="H39" s="158" t="s">
        <v>50</v>
      </c>
      <c r="I39" s="159"/>
      <c r="J39" s="160">
        <f>SUM(J30:J37)</f>
        <v>0</v>
      </c>
      <c r="K39" s="161"/>
      <c r="L39" s="42"/>
    </row>
    <row r="40" s="1" customFormat="1" ht="14.4" customHeight="1">
      <c r="B40" s="42"/>
      <c r="I40" s="138"/>
      <c r="L40" s="42"/>
    </row>
    <row r="41" ht="14.4" customHeight="1">
      <c r="B41" s="19"/>
      <c r="L41" s="19"/>
    </row>
    <row r="42" ht="14.4" customHeight="1">
      <c r="B42" s="19"/>
      <c r="L42" s="19"/>
    </row>
    <row r="43" ht="14.4" customHeight="1">
      <c r="B43" s="19"/>
      <c r="L43" s="19"/>
    </row>
    <row r="44" ht="14.4" customHeight="1">
      <c r="B44" s="19"/>
      <c r="L44" s="19"/>
    </row>
    <row r="45" ht="14.4" customHeight="1">
      <c r="B45" s="19"/>
      <c r="L45" s="19"/>
    </row>
    <row r="46" ht="14.4" customHeight="1">
      <c r="B46" s="19"/>
      <c r="L46" s="19"/>
    </row>
    <row r="47" ht="14.4" customHeight="1">
      <c r="B47" s="19"/>
      <c r="L47" s="19"/>
    </row>
    <row r="48" ht="14.4" customHeight="1">
      <c r="B48" s="19"/>
      <c r="L48" s="19"/>
    </row>
    <row r="49" ht="14.4" customHeight="1">
      <c r="B49" s="19"/>
      <c r="L49" s="19"/>
    </row>
    <row r="50" s="1" customFormat="1" ht="14.4" customHeight="1">
      <c r="B50" s="42"/>
      <c r="D50" s="162" t="s">
        <v>51</v>
      </c>
      <c r="E50" s="163"/>
      <c r="F50" s="163"/>
      <c r="G50" s="162" t="s">
        <v>52</v>
      </c>
      <c r="H50" s="163"/>
      <c r="I50" s="164"/>
      <c r="J50" s="163"/>
      <c r="K50" s="163"/>
      <c r="L50" s="4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1" customFormat="1">
      <c r="B61" s="42"/>
      <c r="D61" s="165" t="s">
        <v>53</v>
      </c>
      <c r="E61" s="166"/>
      <c r="F61" s="167" t="s">
        <v>54</v>
      </c>
      <c r="G61" s="165" t="s">
        <v>53</v>
      </c>
      <c r="H61" s="166"/>
      <c r="I61" s="168"/>
      <c r="J61" s="169" t="s">
        <v>54</v>
      </c>
      <c r="K61" s="166"/>
      <c r="L61" s="42"/>
    </row>
    <row r="62">
      <c r="B62" s="19"/>
      <c r="L62" s="19"/>
    </row>
    <row r="63">
      <c r="B63" s="19"/>
      <c r="L63" s="19"/>
    </row>
    <row r="64">
      <c r="B64" s="19"/>
      <c r="L64" s="19"/>
    </row>
    <row r="65" s="1" customFormat="1">
      <c r="B65" s="42"/>
      <c r="D65" s="162" t="s">
        <v>55</v>
      </c>
      <c r="E65" s="163"/>
      <c r="F65" s="163"/>
      <c r="G65" s="162" t="s">
        <v>56</v>
      </c>
      <c r="H65" s="163"/>
      <c r="I65" s="164"/>
      <c r="J65" s="163"/>
      <c r="K65" s="163"/>
      <c r="L65" s="42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1" customFormat="1">
      <c r="B76" s="42"/>
      <c r="D76" s="165" t="s">
        <v>53</v>
      </c>
      <c r="E76" s="166"/>
      <c r="F76" s="167" t="s">
        <v>54</v>
      </c>
      <c r="G76" s="165" t="s">
        <v>53</v>
      </c>
      <c r="H76" s="166"/>
      <c r="I76" s="168"/>
      <c r="J76" s="169" t="s">
        <v>54</v>
      </c>
      <c r="K76" s="166"/>
      <c r="L76" s="42"/>
    </row>
    <row r="77" s="1" customFormat="1" ht="14.4" customHeight="1">
      <c r="B77" s="170"/>
      <c r="C77" s="171"/>
      <c r="D77" s="171"/>
      <c r="E77" s="171"/>
      <c r="F77" s="171"/>
      <c r="G77" s="171"/>
      <c r="H77" s="171"/>
      <c r="I77" s="172"/>
      <c r="J77" s="171"/>
      <c r="K77" s="171"/>
      <c r="L77" s="42"/>
    </row>
    <row r="81" s="1" customFormat="1" ht="6.96" customHeight="1">
      <c r="B81" s="173"/>
      <c r="C81" s="174"/>
      <c r="D81" s="174"/>
      <c r="E81" s="174"/>
      <c r="F81" s="174"/>
      <c r="G81" s="174"/>
      <c r="H81" s="174"/>
      <c r="I81" s="175"/>
      <c r="J81" s="174"/>
      <c r="K81" s="174"/>
      <c r="L81" s="42"/>
    </row>
    <row r="82" s="1" customFormat="1" ht="24.96" customHeight="1">
      <c r="B82" s="37"/>
      <c r="C82" s="22" t="s">
        <v>95</v>
      </c>
      <c r="D82" s="38"/>
      <c r="E82" s="38"/>
      <c r="F82" s="38"/>
      <c r="G82" s="38"/>
      <c r="H82" s="38"/>
      <c r="I82" s="138"/>
      <c r="J82" s="38"/>
      <c r="K82" s="38"/>
      <c r="L82" s="42"/>
    </row>
    <row r="83" s="1" customFormat="1" ht="6.96" customHeight="1">
      <c r="B83" s="37"/>
      <c r="C83" s="38"/>
      <c r="D83" s="38"/>
      <c r="E83" s="38"/>
      <c r="F83" s="38"/>
      <c r="G83" s="38"/>
      <c r="H83" s="38"/>
      <c r="I83" s="138"/>
      <c r="J83" s="38"/>
      <c r="K83" s="38"/>
      <c r="L83" s="42"/>
    </row>
    <row r="84" s="1" customFormat="1" ht="12" customHeight="1">
      <c r="B84" s="37"/>
      <c r="C84" s="31" t="s">
        <v>16</v>
      </c>
      <c r="D84" s="38"/>
      <c r="E84" s="38"/>
      <c r="F84" s="38"/>
      <c r="G84" s="38"/>
      <c r="H84" s="38"/>
      <c r="I84" s="138"/>
      <c r="J84" s="38"/>
      <c r="K84" s="38"/>
      <c r="L84" s="42"/>
    </row>
    <row r="85" s="1" customFormat="1" ht="16.5" customHeight="1">
      <c r="B85" s="37"/>
      <c r="C85" s="38"/>
      <c r="D85" s="38"/>
      <c r="E85" s="176" t="str">
        <f>E7</f>
        <v>Domov pro seniory Dobřichovice – stavební úpravy vstupu</v>
      </c>
      <c r="F85" s="31"/>
      <c r="G85" s="31"/>
      <c r="H85" s="31"/>
      <c r="I85" s="138"/>
      <c r="J85" s="38"/>
      <c r="K85" s="38"/>
      <c r="L85" s="42"/>
    </row>
    <row r="86" s="1" customFormat="1" ht="12" customHeight="1">
      <c r="B86" s="37"/>
      <c r="C86" s="31" t="s">
        <v>93</v>
      </c>
      <c r="D86" s="38"/>
      <c r="E86" s="38"/>
      <c r="F86" s="38"/>
      <c r="G86" s="38"/>
      <c r="H86" s="38"/>
      <c r="I86" s="138"/>
      <c r="J86" s="38"/>
      <c r="K86" s="38"/>
      <c r="L86" s="42"/>
    </row>
    <row r="87" s="1" customFormat="1" ht="16.5" customHeight="1">
      <c r="B87" s="37"/>
      <c r="C87" s="38"/>
      <c r="D87" s="38"/>
      <c r="E87" s="70" t="str">
        <f>E9</f>
        <v>01 - ASŘ</v>
      </c>
      <c r="F87" s="38"/>
      <c r="G87" s="38"/>
      <c r="H87" s="38"/>
      <c r="I87" s="138"/>
      <c r="J87" s="38"/>
      <c r="K87" s="38"/>
      <c r="L87" s="42"/>
    </row>
    <row r="88" s="1" customFormat="1" ht="6.96" customHeight="1">
      <c r="B88" s="37"/>
      <c r="C88" s="38"/>
      <c r="D88" s="38"/>
      <c r="E88" s="38"/>
      <c r="F88" s="38"/>
      <c r="G88" s="38"/>
      <c r="H88" s="38"/>
      <c r="I88" s="138"/>
      <c r="J88" s="38"/>
      <c r="K88" s="38"/>
      <c r="L88" s="42"/>
    </row>
    <row r="89" s="1" customFormat="1" ht="12" customHeight="1">
      <c r="B89" s="37"/>
      <c r="C89" s="31" t="s">
        <v>20</v>
      </c>
      <c r="D89" s="38"/>
      <c r="E89" s="38"/>
      <c r="F89" s="26" t="str">
        <f>F12</f>
        <v xml:space="preserve">Brunšov 365, 252 31 Všenory </v>
      </c>
      <c r="G89" s="38"/>
      <c r="H89" s="38"/>
      <c r="I89" s="141" t="s">
        <v>22</v>
      </c>
      <c r="J89" s="73" t="str">
        <f>IF(J12="","",J12)</f>
        <v>5. 10. 2019</v>
      </c>
      <c r="K89" s="38"/>
      <c r="L89" s="42"/>
    </row>
    <row r="90" s="1" customFormat="1" ht="6.96" customHeight="1">
      <c r="B90" s="37"/>
      <c r="C90" s="38"/>
      <c r="D90" s="38"/>
      <c r="E90" s="38"/>
      <c r="F90" s="38"/>
      <c r="G90" s="38"/>
      <c r="H90" s="38"/>
      <c r="I90" s="138"/>
      <c r="J90" s="38"/>
      <c r="K90" s="38"/>
      <c r="L90" s="42"/>
    </row>
    <row r="91" s="1" customFormat="1" ht="15.15" customHeight="1">
      <c r="B91" s="37"/>
      <c r="C91" s="31" t="s">
        <v>24</v>
      </c>
      <c r="D91" s="38"/>
      <c r="E91" s="38"/>
      <c r="F91" s="26" t="str">
        <f>E15</f>
        <v>Domov pro seniory Dobřichovice</v>
      </c>
      <c r="G91" s="38"/>
      <c r="H91" s="38"/>
      <c r="I91" s="141" t="s">
        <v>30</v>
      </c>
      <c r="J91" s="35" t="str">
        <f>E21</f>
        <v>RA 15</v>
      </c>
      <c r="K91" s="38"/>
      <c r="L91" s="42"/>
    </row>
    <row r="92" s="1" customFormat="1" ht="15.15" customHeight="1">
      <c r="B92" s="37"/>
      <c r="C92" s="31" t="s">
        <v>28</v>
      </c>
      <c r="D92" s="38"/>
      <c r="E92" s="38"/>
      <c r="F92" s="26" t="str">
        <f>IF(E18="","",E18)</f>
        <v>Vyplň údaj</v>
      </c>
      <c r="G92" s="38"/>
      <c r="H92" s="38"/>
      <c r="I92" s="141" t="s">
        <v>33</v>
      </c>
      <c r="J92" s="35" t="str">
        <f>E24</f>
        <v>Jan Petr</v>
      </c>
      <c r="K92" s="38"/>
      <c r="L92" s="42"/>
    </row>
    <row r="93" s="1" customFormat="1" ht="10.32" customHeight="1">
      <c r="B93" s="37"/>
      <c r="C93" s="38"/>
      <c r="D93" s="38"/>
      <c r="E93" s="38"/>
      <c r="F93" s="38"/>
      <c r="G93" s="38"/>
      <c r="H93" s="38"/>
      <c r="I93" s="138"/>
      <c r="J93" s="38"/>
      <c r="K93" s="38"/>
      <c r="L93" s="42"/>
    </row>
    <row r="94" s="1" customFormat="1" ht="29.28" customHeight="1">
      <c r="B94" s="37"/>
      <c r="C94" s="177" t="s">
        <v>96</v>
      </c>
      <c r="D94" s="178"/>
      <c r="E94" s="178"/>
      <c r="F94" s="178"/>
      <c r="G94" s="178"/>
      <c r="H94" s="178"/>
      <c r="I94" s="179"/>
      <c r="J94" s="180" t="s">
        <v>97</v>
      </c>
      <c r="K94" s="178"/>
      <c r="L94" s="42"/>
    </row>
    <row r="95" s="1" customFormat="1" ht="10.32" customHeight="1">
      <c r="B95" s="37"/>
      <c r="C95" s="38"/>
      <c r="D95" s="38"/>
      <c r="E95" s="38"/>
      <c r="F95" s="38"/>
      <c r="G95" s="38"/>
      <c r="H95" s="38"/>
      <c r="I95" s="138"/>
      <c r="J95" s="38"/>
      <c r="K95" s="38"/>
      <c r="L95" s="42"/>
    </row>
    <row r="96" s="1" customFormat="1" ht="22.8" customHeight="1">
      <c r="B96" s="37"/>
      <c r="C96" s="181" t="s">
        <v>98</v>
      </c>
      <c r="D96" s="38"/>
      <c r="E96" s="38"/>
      <c r="F96" s="38"/>
      <c r="G96" s="38"/>
      <c r="H96" s="38"/>
      <c r="I96" s="138"/>
      <c r="J96" s="104">
        <f>J129</f>
        <v>0</v>
      </c>
      <c r="K96" s="38"/>
      <c r="L96" s="42"/>
      <c r="AU96" s="16" t="s">
        <v>99</v>
      </c>
    </row>
    <row r="97" s="8" customFormat="1" ht="24.96" customHeight="1">
      <c r="B97" s="182"/>
      <c r="C97" s="183"/>
      <c r="D97" s="184" t="s">
        <v>100</v>
      </c>
      <c r="E97" s="185"/>
      <c r="F97" s="185"/>
      <c r="G97" s="185"/>
      <c r="H97" s="185"/>
      <c r="I97" s="186"/>
      <c r="J97" s="187">
        <f>J130</f>
        <v>0</v>
      </c>
      <c r="K97" s="183"/>
      <c r="L97" s="188"/>
    </row>
    <row r="98" s="9" customFormat="1" ht="19.92" customHeight="1">
      <c r="B98" s="189"/>
      <c r="C98" s="190"/>
      <c r="D98" s="191" t="s">
        <v>101</v>
      </c>
      <c r="E98" s="192"/>
      <c r="F98" s="192"/>
      <c r="G98" s="192"/>
      <c r="H98" s="192"/>
      <c r="I98" s="193"/>
      <c r="J98" s="194">
        <f>J131</f>
        <v>0</v>
      </c>
      <c r="K98" s="190"/>
      <c r="L98" s="195"/>
    </row>
    <row r="99" s="9" customFormat="1" ht="19.92" customHeight="1">
      <c r="B99" s="189"/>
      <c r="C99" s="190"/>
      <c r="D99" s="191" t="s">
        <v>102</v>
      </c>
      <c r="E99" s="192"/>
      <c r="F99" s="192"/>
      <c r="G99" s="192"/>
      <c r="H99" s="192"/>
      <c r="I99" s="193"/>
      <c r="J99" s="194">
        <f>J153</f>
        <v>0</v>
      </c>
      <c r="K99" s="190"/>
      <c r="L99" s="195"/>
    </row>
    <row r="100" s="9" customFormat="1" ht="19.92" customHeight="1">
      <c r="B100" s="189"/>
      <c r="C100" s="190"/>
      <c r="D100" s="191" t="s">
        <v>103</v>
      </c>
      <c r="E100" s="192"/>
      <c r="F100" s="192"/>
      <c r="G100" s="192"/>
      <c r="H100" s="192"/>
      <c r="I100" s="193"/>
      <c r="J100" s="194">
        <f>J178</f>
        <v>0</v>
      </c>
      <c r="K100" s="190"/>
      <c r="L100" s="195"/>
    </row>
    <row r="101" s="9" customFormat="1" ht="19.92" customHeight="1">
      <c r="B101" s="189"/>
      <c r="C101" s="190"/>
      <c r="D101" s="191" t="s">
        <v>104</v>
      </c>
      <c r="E101" s="192"/>
      <c r="F101" s="192"/>
      <c r="G101" s="192"/>
      <c r="H101" s="192"/>
      <c r="I101" s="193"/>
      <c r="J101" s="194">
        <f>J184</f>
        <v>0</v>
      </c>
      <c r="K101" s="190"/>
      <c r="L101" s="195"/>
    </row>
    <row r="102" s="8" customFormat="1" ht="24.96" customHeight="1">
      <c r="B102" s="182"/>
      <c r="C102" s="183"/>
      <c r="D102" s="184" t="s">
        <v>105</v>
      </c>
      <c r="E102" s="185"/>
      <c r="F102" s="185"/>
      <c r="G102" s="185"/>
      <c r="H102" s="185"/>
      <c r="I102" s="186"/>
      <c r="J102" s="187">
        <f>J186</f>
        <v>0</v>
      </c>
      <c r="K102" s="183"/>
      <c r="L102" s="188"/>
    </row>
    <row r="103" s="9" customFormat="1" ht="19.92" customHeight="1">
      <c r="B103" s="189"/>
      <c r="C103" s="190"/>
      <c r="D103" s="191" t="s">
        <v>106</v>
      </c>
      <c r="E103" s="192"/>
      <c r="F103" s="192"/>
      <c r="G103" s="192"/>
      <c r="H103" s="192"/>
      <c r="I103" s="193"/>
      <c r="J103" s="194">
        <f>J187</f>
        <v>0</v>
      </c>
      <c r="K103" s="190"/>
      <c r="L103" s="195"/>
    </row>
    <row r="104" s="9" customFormat="1" ht="19.92" customHeight="1">
      <c r="B104" s="189"/>
      <c r="C104" s="190"/>
      <c r="D104" s="191" t="s">
        <v>107</v>
      </c>
      <c r="E104" s="192"/>
      <c r="F104" s="192"/>
      <c r="G104" s="192"/>
      <c r="H104" s="192"/>
      <c r="I104" s="193"/>
      <c r="J104" s="194">
        <f>J196</f>
        <v>0</v>
      </c>
      <c r="K104" s="190"/>
      <c r="L104" s="195"/>
    </row>
    <row r="105" s="9" customFormat="1" ht="19.92" customHeight="1">
      <c r="B105" s="189"/>
      <c r="C105" s="190"/>
      <c r="D105" s="191" t="s">
        <v>108</v>
      </c>
      <c r="E105" s="192"/>
      <c r="F105" s="192"/>
      <c r="G105" s="192"/>
      <c r="H105" s="192"/>
      <c r="I105" s="193"/>
      <c r="J105" s="194">
        <f>J230</f>
        <v>0</v>
      </c>
      <c r="K105" s="190"/>
      <c r="L105" s="195"/>
    </row>
    <row r="106" s="9" customFormat="1" ht="19.92" customHeight="1">
      <c r="B106" s="189"/>
      <c r="C106" s="190"/>
      <c r="D106" s="191" t="s">
        <v>109</v>
      </c>
      <c r="E106" s="192"/>
      <c r="F106" s="192"/>
      <c r="G106" s="192"/>
      <c r="H106" s="192"/>
      <c r="I106" s="193"/>
      <c r="J106" s="194">
        <f>J242</f>
        <v>0</v>
      </c>
      <c r="K106" s="190"/>
      <c r="L106" s="195"/>
    </row>
    <row r="107" s="9" customFormat="1" ht="19.92" customHeight="1">
      <c r="B107" s="189"/>
      <c r="C107" s="190"/>
      <c r="D107" s="191" t="s">
        <v>110</v>
      </c>
      <c r="E107" s="192"/>
      <c r="F107" s="192"/>
      <c r="G107" s="192"/>
      <c r="H107" s="192"/>
      <c r="I107" s="193"/>
      <c r="J107" s="194">
        <f>J249</f>
        <v>0</v>
      </c>
      <c r="K107" s="190"/>
      <c r="L107" s="195"/>
    </row>
    <row r="108" s="9" customFormat="1" ht="19.92" customHeight="1">
      <c r="B108" s="189"/>
      <c r="C108" s="190"/>
      <c r="D108" s="191" t="s">
        <v>111</v>
      </c>
      <c r="E108" s="192"/>
      <c r="F108" s="192"/>
      <c r="G108" s="192"/>
      <c r="H108" s="192"/>
      <c r="I108" s="193"/>
      <c r="J108" s="194">
        <f>J280</f>
        <v>0</v>
      </c>
      <c r="K108" s="190"/>
      <c r="L108" s="195"/>
    </row>
    <row r="109" s="9" customFormat="1" ht="19.92" customHeight="1">
      <c r="B109" s="189"/>
      <c r="C109" s="190"/>
      <c r="D109" s="191" t="s">
        <v>112</v>
      </c>
      <c r="E109" s="192"/>
      <c r="F109" s="192"/>
      <c r="G109" s="192"/>
      <c r="H109" s="192"/>
      <c r="I109" s="193"/>
      <c r="J109" s="194">
        <f>J307</f>
        <v>0</v>
      </c>
      <c r="K109" s="190"/>
      <c r="L109" s="195"/>
    </row>
    <row r="110" s="1" customFormat="1" ht="21.84" customHeight="1">
      <c r="B110" s="37"/>
      <c r="C110" s="38"/>
      <c r="D110" s="38"/>
      <c r="E110" s="38"/>
      <c r="F110" s="38"/>
      <c r="G110" s="38"/>
      <c r="H110" s="38"/>
      <c r="I110" s="138"/>
      <c r="J110" s="38"/>
      <c r="K110" s="38"/>
      <c r="L110" s="42"/>
    </row>
    <row r="111" s="1" customFormat="1" ht="6.96" customHeight="1">
      <c r="B111" s="60"/>
      <c r="C111" s="61"/>
      <c r="D111" s="61"/>
      <c r="E111" s="61"/>
      <c r="F111" s="61"/>
      <c r="G111" s="61"/>
      <c r="H111" s="61"/>
      <c r="I111" s="172"/>
      <c r="J111" s="61"/>
      <c r="K111" s="61"/>
      <c r="L111" s="42"/>
    </row>
    <row r="115" s="1" customFormat="1" ht="6.96" customHeight="1">
      <c r="B115" s="62"/>
      <c r="C115" s="63"/>
      <c r="D115" s="63"/>
      <c r="E115" s="63"/>
      <c r="F115" s="63"/>
      <c r="G115" s="63"/>
      <c r="H115" s="63"/>
      <c r="I115" s="175"/>
      <c r="J115" s="63"/>
      <c r="K115" s="63"/>
      <c r="L115" s="42"/>
    </row>
    <row r="116" s="1" customFormat="1" ht="24.96" customHeight="1">
      <c r="B116" s="37"/>
      <c r="C116" s="22" t="s">
        <v>113</v>
      </c>
      <c r="D116" s="38"/>
      <c r="E116" s="38"/>
      <c r="F116" s="38"/>
      <c r="G116" s="38"/>
      <c r="H116" s="38"/>
      <c r="I116" s="138"/>
      <c r="J116" s="38"/>
      <c r="K116" s="38"/>
      <c r="L116" s="42"/>
    </row>
    <row r="117" s="1" customFormat="1" ht="6.96" customHeight="1">
      <c r="B117" s="37"/>
      <c r="C117" s="38"/>
      <c r="D117" s="38"/>
      <c r="E117" s="38"/>
      <c r="F117" s="38"/>
      <c r="G117" s="38"/>
      <c r="H117" s="38"/>
      <c r="I117" s="138"/>
      <c r="J117" s="38"/>
      <c r="K117" s="38"/>
      <c r="L117" s="42"/>
    </row>
    <row r="118" s="1" customFormat="1" ht="12" customHeight="1">
      <c r="B118" s="37"/>
      <c r="C118" s="31" t="s">
        <v>16</v>
      </c>
      <c r="D118" s="38"/>
      <c r="E118" s="38"/>
      <c r="F118" s="38"/>
      <c r="G118" s="38"/>
      <c r="H118" s="38"/>
      <c r="I118" s="138"/>
      <c r="J118" s="38"/>
      <c r="K118" s="38"/>
      <c r="L118" s="42"/>
    </row>
    <row r="119" s="1" customFormat="1" ht="16.5" customHeight="1">
      <c r="B119" s="37"/>
      <c r="C119" s="38"/>
      <c r="D119" s="38"/>
      <c r="E119" s="176" t="str">
        <f>E7</f>
        <v>Domov pro seniory Dobřichovice – stavební úpravy vstupu</v>
      </c>
      <c r="F119" s="31"/>
      <c r="G119" s="31"/>
      <c r="H119" s="31"/>
      <c r="I119" s="138"/>
      <c r="J119" s="38"/>
      <c r="K119" s="38"/>
      <c r="L119" s="42"/>
    </row>
    <row r="120" s="1" customFormat="1" ht="12" customHeight="1">
      <c r="B120" s="37"/>
      <c r="C120" s="31" t="s">
        <v>93</v>
      </c>
      <c r="D120" s="38"/>
      <c r="E120" s="38"/>
      <c r="F120" s="38"/>
      <c r="G120" s="38"/>
      <c r="H120" s="38"/>
      <c r="I120" s="138"/>
      <c r="J120" s="38"/>
      <c r="K120" s="38"/>
      <c r="L120" s="42"/>
    </row>
    <row r="121" s="1" customFormat="1" ht="16.5" customHeight="1">
      <c r="B121" s="37"/>
      <c r="C121" s="38"/>
      <c r="D121" s="38"/>
      <c r="E121" s="70" t="str">
        <f>E9</f>
        <v>01 - ASŘ</v>
      </c>
      <c r="F121" s="38"/>
      <c r="G121" s="38"/>
      <c r="H121" s="38"/>
      <c r="I121" s="138"/>
      <c r="J121" s="38"/>
      <c r="K121" s="38"/>
      <c r="L121" s="42"/>
    </row>
    <row r="122" s="1" customFormat="1" ht="6.96" customHeight="1">
      <c r="B122" s="37"/>
      <c r="C122" s="38"/>
      <c r="D122" s="38"/>
      <c r="E122" s="38"/>
      <c r="F122" s="38"/>
      <c r="G122" s="38"/>
      <c r="H122" s="38"/>
      <c r="I122" s="138"/>
      <c r="J122" s="38"/>
      <c r="K122" s="38"/>
      <c r="L122" s="42"/>
    </row>
    <row r="123" s="1" customFormat="1" ht="12" customHeight="1">
      <c r="B123" s="37"/>
      <c r="C123" s="31" t="s">
        <v>20</v>
      </c>
      <c r="D123" s="38"/>
      <c r="E123" s="38"/>
      <c r="F123" s="26" t="str">
        <f>F12</f>
        <v xml:space="preserve">Brunšov 365, 252 31 Všenory </v>
      </c>
      <c r="G123" s="38"/>
      <c r="H123" s="38"/>
      <c r="I123" s="141" t="s">
        <v>22</v>
      </c>
      <c r="J123" s="73" t="str">
        <f>IF(J12="","",J12)</f>
        <v>5. 10. 2019</v>
      </c>
      <c r="K123" s="38"/>
      <c r="L123" s="42"/>
    </row>
    <row r="124" s="1" customFormat="1" ht="6.96" customHeight="1">
      <c r="B124" s="37"/>
      <c r="C124" s="38"/>
      <c r="D124" s="38"/>
      <c r="E124" s="38"/>
      <c r="F124" s="38"/>
      <c r="G124" s="38"/>
      <c r="H124" s="38"/>
      <c r="I124" s="138"/>
      <c r="J124" s="38"/>
      <c r="K124" s="38"/>
      <c r="L124" s="42"/>
    </row>
    <row r="125" s="1" customFormat="1" ht="15.15" customHeight="1">
      <c r="B125" s="37"/>
      <c r="C125" s="31" t="s">
        <v>24</v>
      </c>
      <c r="D125" s="38"/>
      <c r="E125" s="38"/>
      <c r="F125" s="26" t="str">
        <f>E15</f>
        <v>Domov pro seniory Dobřichovice</v>
      </c>
      <c r="G125" s="38"/>
      <c r="H125" s="38"/>
      <c r="I125" s="141" t="s">
        <v>30</v>
      </c>
      <c r="J125" s="35" t="str">
        <f>E21</f>
        <v>RA 15</v>
      </c>
      <c r="K125" s="38"/>
      <c r="L125" s="42"/>
    </row>
    <row r="126" s="1" customFormat="1" ht="15.15" customHeight="1">
      <c r="B126" s="37"/>
      <c r="C126" s="31" t="s">
        <v>28</v>
      </c>
      <c r="D126" s="38"/>
      <c r="E126" s="38"/>
      <c r="F126" s="26" t="str">
        <f>IF(E18="","",E18)</f>
        <v>Vyplň údaj</v>
      </c>
      <c r="G126" s="38"/>
      <c r="H126" s="38"/>
      <c r="I126" s="141" t="s">
        <v>33</v>
      </c>
      <c r="J126" s="35" t="str">
        <f>E24</f>
        <v>Jan Petr</v>
      </c>
      <c r="K126" s="38"/>
      <c r="L126" s="42"/>
    </row>
    <row r="127" s="1" customFormat="1" ht="10.32" customHeight="1">
      <c r="B127" s="37"/>
      <c r="C127" s="38"/>
      <c r="D127" s="38"/>
      <c r="E127" s="38"/>
      <c r="F127" s="38"/>
      <c r="G127" s="38"/>
      <c r="H127" s="38"/>
      <c r="I127" s="138"/>
      <c r="J127" s="38"/>
      <c r="K127" s="38"/>
      <c r="L127" s="42"/>
    </row>
    <row r="128" s="10" customFormat="1" ht="29.28" customHeight="1">
      <c r="B128" s="196"/>
      <c r="C128" s="197" t="s">
        <v>114</v>
      </c>
      <c r="D128" s="198" t="s">
        <v>63</v>
      </c>
      <c r="E128" s="198" t="s">
        <v>59</v>
      </c>
      <c r="F128" s="198" t="s">
        <v>60</v>
      </c>
      <c r="G128" s="198" t="s">
        <v>115</v>
      </c>
      <c r="H128" s="198" t="s">
        <v>116</v>
      </c>
      <c r="I128" s="199" t="s">
        <v>117</v>
      </c>
      <c r="J128" s="198" t="s">
        <v>97</v>
      </c>
      <c r="K128" s="200" t="s">
        <v>118</v>
      </c>
      <c r="L128" s="201"/>
      <c r="M128" s="94" t="s">
        <v>1</v>
      </c>
      <c r="N128" s="95" t="s">
        <v>42</v>
      </c>
      <c r="O128" s="95" t="s">
        <v>119</v>
      </c>
      <c r="P128" s="95" t="s">
        <v>120</v>
      </c>
      <c r="Q128" s="95" t="s">
        <v>121</v>
      </c>
      <c r="R128" s="95" t="s">
        <v>122</v>
      </c>
      <c r="S128" s="95" t="s">
        <v>123</v>
      </c>
      <c r="T128" s="96" t="s">
        <v>124</v>
      </c>
    </row>
    <row r="129" s="1" customFormat="1" ht="22.8" customHeight="1">
      <c r="B129" s="37"/>
      <c r="C129" s="101" t="s">
        <v>125</v>
      </c>
      <c r="D129" s="38"/>
      <c r="E129" s="38"/>
      <c r="F129" s="38"/>
      <c r="G129" s="38"/>
      <c r="H129" s="38"/>
      <c r="I129" s="138"/>
      <c r="J129" s="202">
        <f>BK129</f>
        <v>0</v>
      </c>
      <c r="K129" s="38"/>
      <c r="L129" s="42"/>
      <c r="M129" s="97"/>
      <c r="N129" s="98"/>
      <c r="O129" s="98"/>
      <c r="P129" s="203">
        <f>P130+P186</f>
        <v>0</v>
      </c>
      <c r="Q129" s="98"/>
      <c r="R129" s="203">
        <f>R130+R186</f>
        <v>4.9157848</v>
      </c>
      <c r="S129" s="98"/>
      <c r="T129" s="204">
        <f>T130+T186</f>
        <v>7.7940961999999994</v>
      </c>
      <c r="AT129" s="16" t="s">
        <v>77</v>
      </c>
      <c r="AU129" s="16" t="s">
        <v>99</v>
      </c>
      <c r="BK129" s="205">
        <f>BK130+BK186</f>
        <v>0</v>
      </c>
    </row>
    <row r="130" s="11" customFormat="1" ht="25.92" customHeight="1">
      <c r="B130" s="206"/>
      <c r="C130" s="207"/>
      <c r="D130" s="208" t="s">
        <v>77</v>
      </c>
      <c r="E130" s="209" t="s">
        <v>126</v>
      </c>
      <c r="F130" s="209" t="s">
        <v>127</v>
      </c>
      <c r="G130" s="207"/>
      <c r="H130" s="207"/>
      <c r="I130" s="210"/>
      <c r="J130" s="211">
        <f>BK130</f>
        <v>0</v>
      </c>
      <c r="K130" s="207"/>
      <c r="L130" s="212"/>
      <c r="M130" s="213"/>
      <c r="N130" s="214"/>
      <c r="O130" s="214"/>
      <c r="P130" s="215">
        <f>P131+P153+P178+P184</f>
        <v>0</v>
      </c>
      <c r="Q130" s="214"/>
      <c r="R130" s="215">
        <f>R131+R153+R178+R184</f>
        <v>4.0757855000000003</v>
      </c>
      <c r="S130" s="214"/>
      <c r="T130" s="216">
        <f>T131+T153+T178+T184</f>
        <v>7.6673199999999992</v>
      </c>
      <c r="AR130" s="217" t="s">
        <v>86</v>
      </c>
      <c r="AT130" s="218" t="s">
        <v>77</v>
      </c>
      <c r="AU130" s="218" t="s">
        <v>78</v>
      </c>
      <c r="AY130" s="217" t="s">
        <v>128</v>
      </c>
      <c r="BK130" s="219">
        <f>BK131+BK153+BK178+BK184</f>
        <v>0</v>
      </c>
    </row>
    <row r="131" s="11" customFormat="1" ht="22.8" customHeight="1">
      <c r="B131" s="206"/>
      <c r="C131" s="207"/>
      <c r="D131" s="208" t="s">
        <v>77</v>
      </c>
      <c r="E131" s="220" t="s">
        <v>129</v>
      </c>
      <c r="F131" s="220" t="s">
        <v>130</v>
      </c>
      <c r="G131" s="207"/>
      <c r="H131" s="207"/>
      <c r="I131" s="210"/>
      <c r="J131" s="221">
        <f>BK131</f>
        <v>0</v>
      </c>
      <c r="K131" s="207"/>
      <c r="L131" s="212"/>
      <c r="M131" s="213"/>
      <c r="N131" s="214"/>
      <c r="O131" s="214"/>
      <c r="P131" s="215">
        <f>SUM(P132:P152)</f>
        <v>0</v>
      </c>
      <c r="Q131" s="214"/>
      <c r="R131" s="215">
        <f>SUM(R132:R152)</f>
        <v>4.0706440000000006</v>
      </c>
      <c r="S131" s="214"/>
      <c r="T131" s="216">
        <f>SUM(T132:T152)</f>
        <v>0</v>
      </c>
      <c r="AR131" s="217" t="s">
        <v>86</v>
      </c>
      <c r="AT131" s="218" t="s">
        <v>77</v>
      </c>
      <c r="AU131" s="218" t="s">
        <v>86</v>
      </c>
      <c r="AY131" s="217" t="s">
        <v>128</v>
      </c>
      <c r="BK131" s="219">
        <f>SUM(BK132:BK152)</f>
        <v>0</v>
      </c>
    </row>
    <row r="132" s="1" customFormat="1" ht="24" customHeight="1">
      <c r="B132" s="37"/>
      <c r="C132" s="222" t="s">
        <v>86</v>
      </c>
      <c r="D132" s="222" t="s">
        <v>131</v>
      </c>
      <c r="E132" s="223" t="s">
        <v>132</v>
      </c>
      <c r="F132" s="224" t="s">
        <v>133</v>
      </c>
      <c r="G132" s="225" t="s">
        <v>134</v>
      </c>
      <c r="H132" s="226">
        <v>5.7999999999999998</v>
      </c>
      <c r="I132" s="227"/>
      <c r="J132" s="228">
        <f>ROUND(I132*H132,2)</f>
        <v>0</v>
      </c>
      <c r="K132" s="224" t="s">
        <v>135</v>
      </c>
      <c r="L132" s="42"/>
      <c r="M132" s="229" t="s">
        <v>1</v>
      </c>
      <c r="N132" s="230" t="s">
        <v>43</v>
      </c>
      <c r="O132" s="85"/>
      <c r="P132" s="231">
        <f>O132*H132</f>
        <v>0</v>
      </c>
      <c r="Q132" s="231">
        <v>0.017330000000000002</v>
      </c>
      <c r="R132" s="231">
        <f>Q132*H132</f>
        <v>0.10051400000000001</v>
      </c>
      <c r="S132" s="231">
        <v>0</v>
      </c>
      <c r="T132" s="232">
        <f>S132*H132</f>
        <v>0</v>
      </c>
      <c r="AR132" s="233" t="s">
        <v>136</v>
      </c>
      <c r="AT132" s="233" t="s">
        <v>131</v>
      </c>
      <c r="AU132" s="233" t="s">
        <v>88</v>
      </c>
      <c r="AY132" s="16" t="s">
        <v>128</v>
      </c>
      <c r="BE132" s="234">
        <f>IF(N132="základní",J132,0)</f>
        <v>0</v>
      </c>
      <c r="BF132" s="234">
        <f>IF(N132="snížená",J132,0)</f>
        <v>0</v>
      </c>
      <c r="BG132" s="234">
        <f>IF(N132="zákl. přenesená",J132,0)</f>
        <v>0</v>
      </c>
      <c r="BH132" s="234">
        <f>IF(N132="sníž. přenesená",J132,0)</f>
        <v>0</v>
      </c>
      <c r="BI132" s="234">
        <f>IF(N132="nulová",J132,0)</f>
        <v>0</v>
      </c>
      <c r="BJ132" s="16" t="s">
        <v>86</v>
      </c>
      <c r="BK132" s="234">
        <f>ROUND(I132*H132,2)</f>
        <v>0</v>
      </c>
      <c r="BL132" s="16" t="s">
        <v>136</v>
      </c>
      <c r="BM132" s="233" t="s">
        <v>137</v>
      </c>
    </row>
    <row r="133" s="12" customFormat="1">
      <c r="B133" s="235"/>
      <c r="C133" s="236"/>
      <c r="D133" s="237" t="s">
        <v>138</v>
      </c>
      <c r="E133" s="238" t="s">
        <v>1</v>
      </c>
      <c r="F133" s="239" t="s">
        <v>139</v>
      </c>
      <c r="G133" s="236"/>
      <c r="H133" s="240">
        <v>5.7999999999999998</v>
      </c>
      <c r="I133" s="241"/>
      <c r="J133" s="236"/>
      <c r="K133" s="236"/>
      <c r="L133" s="242"/>
      <c r="M133" s="243"/>
      <c r="N133" s="244"/>
      <c r="O133" s="244"/>
      <c r="P133" s="244"/>
      <c r="Q133" s="244"/>
      <c r="R133" s="244"/>
      <c r="S133" s="244"/>
      <c r="T133" s="245"/>
      <c r="AT133" s="246" t="s">
        <v>138</v>
      </c>
      <c r="AU133" s="246" t="s">
        <v>88</v>
      </c>
      <c r="AV133" s="12" t="s">
        <v>88</v>
      </c>
      <c r="AW133" s="12" t="s">
        <v>32</v>
      </c>
      <c r="AX133" s="12" t="s">
        <v>78</v>
      </c>
      <c r="AY133" s="246" t="s">
        <v>128</v>
      </c>
    </row>
    <row r="134" s="13" customFormat="1">
      <c r="B134" s="247"/>
      <c r="C134" s="248"/>
      <c r="D134" s="237" t="s">
        <v>138</v>
      </c>
      <c r="E134" s="249" t="s">
        <v>1</v>
      </c>
      <c r="F134" s="250" t="s">
        <v>140</v>
      </c>
      <c r="G134" s="248"/>
      <c r="H134" s="251">
        <v>5.7999999999999998</v>
      </c>
      <c r="I134" s="252"/>
      <c r="J134" s="248"/>
      <c r="K134" s="248"/>
      <c r="L134" s="253"/>
      <c r="M134" s="254"/>
      <c r="N134" s="255"/>
      <c r="O134" s="255"/>
      <c r="P134" s="255"/>
      <c r="Q134" s="255"/>
      <c r="R134" s="255"/>
      <c r="S134" s="255"/>
      <c r="T134" s="256"/>
      <c r="AT134" s="257" t="s">
        <v>138</v>
      </c>
      <c r="AU134" s="257" t="s">
        <v>88</v>
      </c>
      <c r="AV134" s="13" t="s">
        <v>136</v>
      </c>
      <c r="AW134" s="13" t="s">
        <v>32</v>
      </c>
      <c r="AX134" s="13" t="s">
        <v>86</v>
      </c>
      <c r="AY134" s="257" t="s">
        <v>128</v>
      </c>
    </row>
    <row r="135" s="1" customFormat="1" ht="24" customHeight="1">
      <c r="B135" s="37"/>
      <c r="C135" s="222" t="s">
        <v>88</v>
      </c>
      <c r="D135" s="222" t="s">
        <v>131</v>
      </c>
      <c r="E135" s="223" t="s">
        <v>141</v>
      </c>
      <c r="F135" s="224" t="s">
        <v>142</v>
      </c>
      <c r="G135" s="225" t="s">
        <v>134</v>
      </c>
      <c r="H135" s="226">
        <v>5.7999999999999998</v>
      </c>
      <c r="I135" s="227"/>
      <c r="J135" s="228">
        <f>ROUND(I135*H135,2)</f>
        <v>0</v>
      </c>
      <c r="K135" s="224" t="s">
        <v>135</v>
      </c>
      <c r="L135" s="42"/>
      <c r="M135" s="229" t="s">
        <v>1</v>
      </c>
      <c r="N135" s="230" t="s">
        <v>43</v>
      </c>
      <c r="O135" s="85"/>
      <c r="P135" s="231">
        <f>O135*H135</f>
        <v>0</v>
      </c>
      <c r="Q135" s="231">
        <v>0.0064999999999999997</v>
      </c>
      <c r="R135" s="231">
        <f>Q135*H135</f>
        <v>0.037699999999999997</v>
      </c>
      <c r="S135" s="231">
        <v>0</v>
      </c>
      <c r="T135" s="232">
        <f>S135*H135</f>
        <v>0</v>
      </c>
      <c r="AR135" s="233" t="s">
        <v>136</v>
      </c>
      <c r="AT135" s="233" t="s">
        <v>131</v>
      </c>
      <c r="AU135" s="233" t="s">
        <v>88</v>
      </c>
      <c r="AY135" s="16" t="s">
        <v>128</v>
      </c>
      <c r="BE135" s="234">
        <f>IF(N135="základní",J135,0)</f>
        <v>0</v>
      </c>
      <c r="BF135" s="234">
        <f>IF(N135="snížená",J135,0)</f>
        <v>0</v>
      </c>
      <c r="BG135" s="234">
        <f>IF(N135="zákl. přenesená",J135,0)</f>
        <v>0</v>
      </c>
      <c r="BH135" s="234">
        <f>IF(N135="sníž. přenesená",J135,0)</f>
        <v>0</v>
      </c>
      <c r="BI135" s="234">
        <f>IF(N135="nulová",J135,0)</f>
        <v>0</v>
      </c>
      <c r="BJ135" s="16" t="s">
        <v>86</v>
      </c>
      <c r="BK135" s="234">
        <f>ROUND(I135*H135,2)</f>
        <v>0</v>
      </c>
      <c r="BL135" s="16" t="s">
        <v>136</v>
      </c>
      <c r="BM135" s="233" t="s">
        <v>143</v>
      </c>
    </row>
    <row r="136" s="1" customFormat="1" ht="16.5" customHeight="1">
      <c r="B136" s="37"/>
      <c r="C136" s="222" t="s">
        <v>144</v>
      </c>
      <c r="D136" s="222" t="s">
        <v>131</v>
      </c>
      <c r="E136" s="223" t="s">
        <v>145</v>
      </c>
      <c r="F136" s="224" t="s">
        <v>146</v>
      </c>
      <c r="G136" s="225" t="s">
        <v>147</v>
      </c>
      <c r="H136" s="226">
        <v>1</v>
      </c>
      <c r="I136" s="227"/>
      <c r="J136" s="228">
        <f>ROUND(I136*H136,2)</f>
        <v>0</v>
      </c>
      <c r="K136" s="224" t="s">
        <v>1</v>
      </c>
      <c r="L136" s="42"/>
      <c r="M136" s="229" t="s">
        <v>1</v>
      </c>
      <c r="N136" s="230" t="s">
        <v>43</v>
      </c>
      <c r="O136" s="85"/>
      <c r="P136" s="231">
        <f>O136*H136</f>
        <v>0</v>
      </c>
      <c r="Q136" s="231">
        <v>0</v>
      </c>
      <c r="R136" s="231">
        <f>Q136*H136</f>
        <v>0</v>
      </c>
      <c r="S136" s="231">
        <v>0</v>
      </c>
      <c r="T136" s="232">
        <f>S136*H136</f>
        <v>0</v>
      </c>
      <c r="AR136" s="233" t="s">
        <v>136</v>
      </c>
      <c r="AT136" s="233" t="s">
        <v>131</v>
      </c>
      <c r="AU136" s="233" t="s">
        <v>88</v>
      </c>
      <c r="AY136" s="16" t="s">
        <v>128</v>
      </c>
      <c r="BE136" s="234">
        <f>IF(N136="základní",J136,0)</f>
        <v>0</v>
      </c>
      <c r="BF136" s="234">
        <f>IF(N136="snížená",J136,0)</f>
        <v>0</v>
      </c>
      <c r="BG136" s="234">
        <f>IF(N136="zákl. přenesená",J136,0)</f>
        <v>0</v>
      </c>
      <c r="BH136" s="234">
        <f>IF(N136="sníž. přenesená",J136,0)</f>
        <v>0</v>
      </c>
      <c r="BI136" s="234">
        <f>IF(N136="nulová",J136,0)</f>
        <v>0</v>
      </c>
      <c r="BJ136" s="16" t="s">
        <v>86</v>
      </c>
      <c r="BK136" s="234">
        <f>ROUND(I136*H136,2)</f>
        <v>0</v>
      </c>
      <c r="BL136" s="16" t="s">
        <v>136</v>
      </c>
      <c r="BM136" s="233" t="s">
        <v>148</v>
      </c>
    </row>
    <row r="137" s="1" customFormat="1" ht="24" customHeight="1">
      <c r="B137" s="37"/>
      <c r="C137" s="222" t="s">
        <v>136</v>
      </c>
      <c r="D137" s="222" t="s">
        <v>131</v>
      </c>
      <c r="E137" s="223" t="s">
        <v>149</v>
      </c>
      <c r="F137" s="224" t="s">
        <v>150</v>
      </c>
      <c r="G137" s="225" t="s">
        <v>134</v>
      </c>
      <c r="H137" s="226">
        <v>33.5</v>
      </c>
      <c r="I137" s="227"/>
      <c r="J137" s="228">
        <f>ROUND(I137*H137,2)</f>
        <v>0</v>
      </c>
      <c r="K137" s="224" t="s">
        <v>135</v>
      </c>
      <c r="L137" s="42"/>
      <c r="M137" s="229" t="s">
        <v>1</v>
      </c>
      <c r="N137" s="230" t="s">
        <v>43</v>
      </c>
      <c r="O137" s="85"/>
      <c r="P137" s="231">
        <f>O137*H137</f>
        <v>0</v>
      </c>
      <c r="Q137" s="231">
        <v>0.0064999999999999997</v>
      </c>
      <c r="R137" s="231">
        <f>Q137*H137</f>
        <v>0.21775</v>
      </c>
      <c r="S137" s="231">
        <v>0</v>
      </c>
      <c r="T137" s="232">
        <f>S137*H137</f>
        <v>0</v>
      </c>
      <c r="AR137" s="233" t="s">
        <v>136</v>
      </c>
      <c r="AT137" s="233" t="s">
        <v>131</v>
      </c>
      <c r="AU137" s="233" t="s">
        <v>88</v>
      </c>
      <c r="AY137" s="16" t="s">
        <v>128</v>
      </c>
      <c r="BE137" s="234">
        <f>IF(N137="základní",J137,0)</f>
        <v>0</v>
      </c>
      <c r="BF137" s="234">
        <f>IF(N137="snížená",J137,0)</f>
        <v>0</v>
      </c>
      <c r="BG137" s="234">
        <f>IF(N137="zákl. přenesená",J137,0)</f>
        <v>0</v>
      </c>
      <c r="BH137" s="234">
        <f>IF(N137="sníž. přenesená",J137,0)</f>
        <v>0</v>
      </c>
      <c r="BI137" s="234">
        <f>IF(N137="nulová",J137,0)</f>
        <v>0</v>
      </c>
      <c r="BJ137" s="16" t="s">
        <v>86</v>
      </c>
      <c r="BK137" s="234">
        <f>ROUND(I137*H137,2)</f>
        <v>0</v>
      </c>
      <c r="BL137" s="16" t="s">
        <v>136</v>
      </c>
      <c r="BM137" s="233" t="s">
        <v>151</v>
      </c>
    </row>
    <row r="138" s="1" customFormat="1" ht="24" customHeight="1">
      <c r="B138" s="37"/>
      <c r="C138" s="222" t="s">
        <v>152</v>
      </c>
      <c r="D138" s="222" t="s">
        <v>131</v>
      </c>
      <c r="E138" s="223" t="s">
        <v>153</v>
      </c>
      <c r="F138" s="224" t="s">
        <v>154</v>
      </c>
      <c r="G138" s="225" t="s">
        <v>134</v>
      </c>
      <c r="H138" s="226">
        <v>33.5</v>
      </c>
      <c r="I138" s="227"/>
      <c r="J138" s="228">
        <f>ROUND(I138*H138,2)</f>
        <v>0</v>
      </c>
      <c r="K138" s="224" t="s">
        <v>135</v>
      </c>
      <c r="L138" s="42"/>
      <c r="M138" s="229" t="s">
        <v>1</v>
      </c>
      <c r="N138" s="230" t="s">
        <v>43</v>
      </c>
      <c r="O138" s="85"/>
      <c r="P138" s="231">
        <f>O138*H138</f>
        <v>0</v>
      </c>
      <c r="Q138" s="231">
        <v>0.025000000000000001</v>
      </c>
      <c r="R138" s="231">
        <f>Q138*H138</f>
        <v>0.83750000000000002</v>
      </c>
      <c r="S138" s="231">
        <v>0</v>
      </c>
      <c r="T138" s="232">
        <f>S138*H138</f>
        <v>0</v>
      </c>
      <c r="AR138" s="233" t="s">
        <v>136</v>
      </c>
      <c r="AT138" s="233" t="s">
        <v>131</v>
      </c>
      <c r="AU138" s="233" t="s">
        <v>88</v>
      </c>
      <c r="AY138" s="16" t="s">
        <v>128</v>
      </c>
      <c r="BE138" s="234">
        <f>IF(N138="základní",J138,0)</f>
        <v>0</v>
      </c>
      <c r="BF138" s="234">
        <f>IF(N138="snížená",J138,0)</f>
        <v>0</v>
      </c>
      <c r="BG138" s="234">
        <f>IF(N138="zákl. přenesená",J138,0)</f>
        <v>0</v>
      </c>
      <c r="BH138" s="234">
        <f>IF(N138="sníž. přenesená",J138,0)</f>
        <v>0</v>
      </c>
      <c r="BI138" s="234">
        <f>IF(N138="nulová",J138,0)</f>
        <v>0</v>
      </c>
      <c r="BJ138" s="16" t="s">
        <v>86</v>
      </c>
      <c r="BK138" s="234">
        <f>ROUND(I138*H138,2)</f>
        <v>0</v>
      </c>
      <c r="BL138" s="16" t="s">
        <v>136</v>
      </c>
      <c r="BM138" s="233" t="s">
        <v>155</v>
      </c>
    </row>
    <row r="139" s="14" customFormat="1">
      <c r="B139" s="258"/>
      <c r="C139" s="259"/>
      <c r="D139" s="237" t="s">
        <v>138</v>
      </c>
      <c r="E139" s="260" t="s">
        <v>1</v>
      </c>
      <c r="F139" s="261" t="s">
        <v>156</v>
      </c>
      <c r="G139" s="259"/>
      <c r="H139" s="260" t="s">
        <v>1</v>
      </c>
      <c r="I139" s="262"/>
      <c r="J139" s="259"/>
      <c r="K139" s="259"/>
      <c r="L139" s="263"/>
      <c r="M139" s="264"/>
      <c r="N139" s="265"/>
      <c r="O139" s="265"/>
      <c r="P139" s="265"/>
      <c r="Q139" s="265"/>
      <c r="R139" s="265"/>
      <c r="S139" s="265"/>
      <c r="T139" s="266"/>
      <c r="AT139" s="267" t="s">
        <v>138</v>
      </c>
      <c r="AU139" s="267" t="s">
        <v>88</v>
      </c>
      <c r="AV139" s="14" t="s">
        <v>86</v>
      </c>
      <c r="AW139" s="14" t="s">
        <v>32</v>
      </c>
      <c r="AX139" s="14" t="s">
        <v>78</v>
      </c>
      <c r="AY139" s="267" t="s">
        <v>128</v>
      </c>
    </row>
    <row r="140" s="12" customFormat="1">
      <c r="B140" s="235"/>
      <c r="C140" s="236"/>
      <c r="D140" s="237" t="s">
        <v>138</v>
      </c>
      <c r="E140" s="238" t="s">
        <v>1</v>
      </c>
      <c r="F140" s="239" t="s">
        <v>157</v>
      </c>
      <c r="G140" s="236"/>
      <c r="H140" s="240">
        <v>33.5</v>
      </c>
      <c r="I140" s="241"/>
      <c r="J140" s="236"/>
      <c r="K140" s="236"/>
      <c r="L140" s="242"/>
      <c r="M140" s="243"/>
      <c r="N140" s="244"/>
      <c r="O140" s="244"/>
      <c r="P140" s="244"/>
      <c r="Q140" s="244"/>
      <c r="R140" s="244"/>
      <c r="S140" s="244"/>
      <c r="T140" s="245"/>
      <c r="AT140" s="246" t="s">
        <v>138</v>
      </c>
      <c r="AU140" s="246" t="s">
        <v>88</v>
      </c>
      <c r="AV140" s="12" t="s">
        <v>88</v>
      </c>
      <c r="AW140" s="12" t="s">
        <v>32</v>
      </c>
      <c r="AX140" s="12" t="s">
        <v>78</v>
      </c>
      <c r="AY140" s="246" t="s">
        <v>128</v>
      </c>
    </row>
    <row r="141" s="13" customFormat="1">
      <c r="B141" s="247"/>
      <c r="C141" s="248"/>
      <c r="D141" s="237" t="s">
        <v>138</v>
      </c>
      <c r="E141" s="249" t="s">
        <v>1</v>
      </c>
      <c r="F141" s="250" t="s">
        <v>140</v>
      </c>
      <c r="G141" s="248"/>
      <c r="H141" s="251">
        <v>33.5</v>
      </c>
      <c r="I141" s="252"/>
      <c r="J141" s="248"/>
      <c r="K141" s="248"/>
      <c r="L141" s="253"/>
      <c r="M141" s="254"/>
      <c r="N141" s="255"/>
      <c r="O141" s="255"/>
      <c r="P141" s="255"/>
      <c r="Q141" s="255"/>
      <c r="R141" s="255"/>
      <c r="S141" s="255"/>
      <c r="T141" s="256"/>
      <c r="AT141" s="257" t="s">
        <v>138</v>
      </c>
      <c r="AU141" s="257" t="s">
        <v>88</v>
      </c>
      <c r="AV141" s="13" t="s">
        <v>136</v>
      </c>
      <c r="AW141" s="13" t="s">
        <v>32</v>
      </c>
      <c r="AX141" s="13" t="s">
        <v>86</v>
      </c>
      <c r="AY141" s="257" t="s">
        <v>128</v>
      </c>
    </row>
    <row r="142" s="1" customFormat="1" ht="24" customHeight="1">
      <c r="B142" s="37"/>
      <c r="C142" s="222" t="s">
        <v>129</v>
      </c>
      <c r="D142" s="222" t="s">
        <v>131</v>
      </c>
      <c r="E142" s="223" t="s">
        <v>158</v>
      </c>
      <c r="F142" s="224" t="s">
        <v>159</v>
      </c>
      <c r="G142" s="225" t="s">
        <v>134</v>
      </c>
      <c r="H142" s="226">
        <v>43.799999999999997</v>
      </c>
      <c r="I142" s="227"/>
      <c r="J142" s="228">
        <f>ROUND(I142*H142,2)</f>
        <v>0</v>
      </c>
      <c r="K142" s="224" t="s">
        <v>135</v>
      </c>
      <c r="L142" s="42"/>
      <c r="M142" s="229" t="s">
        <v>1</v>
      </c>
      <c r="N142" s="230" t="s">
        <v>43</v>
      </c>
      <c r="O142" s="85"/>
      <c r="P142" s="231">
        <f>O142*H142</f>
        <v>0</v>
      </c>
      <c r="Q142" s="231">
        <v>0.034500000000000003</v>
      </c>
      <c r="R142" s="231">
        <f>Q142*H142</f>
        <v>1.5111000000000001</v>
      </c>
      <c r="S142" s="231">
        <v>0</v>
      </c>
      <c r="T142" s="232">
        <f>S142*H142</f>
        <v>0</v>
      </c>
      <c r="AR142" s="233" t="s">
        <v>136</v>
      </c>
      <c r="AT142" s="233" t="s">
        <v>131</v>
      </c>
      <c r="AU142" s="233" t="s">
        <v>88</v>
      </c>
      <c r="AY142" s="16" t="s">
        <v>128</v>
      </c>
      <c r="BE142" s="234">
        <f>IF(N142="základní",J142,0)</f>
        <v>0</v>
      </c>
      <c r="BF142" s="234">
        <f>IF(N142="snížená",J142,0)</f>
        <v>0</v>
      </c>
      <c r="BG142" s="234">
        <f>IF(N142="zákl. přenesená",J142,0)</f>
        <v>0</v>
      </c>
      <c r="BH142" s="234">
        <f>IF(N142="sníž. přenesená",J142,0)</f>
        <v>0</v>
      </c>
      <c r="BI142" s="234">
        <f>IF(N142="nulová",J142,0)</f>
        <v>0</v>
      </c>
      <c r="BJ142" s="16" t="s">
        <v>86</v>
      </c>
      <c r="BK142" s="234">
        <f>ROUND(I142*H142,2)</f>
        <v>0</v>
      </c>
      <c r="BL142" s="16" t="s">
        <v>136</v>
      </c>
      <c r="BM142" s="233" t="s">
        <v>160</v>
      </c>
    </row>
    <row r="143" s="12" customFormat="1">
      <c r="B143" s="235"/>
      <c r="C143" s="236"/>
      <c r="D143" s="237" t="s">
        <v>138</v>
      </c>
      <c r="E143" s="238" t="s">
        <v>1</v>
      </c>
      <c r="F143" s="239" t="s">
        <v>161</v>
      </c>
      <c r="G143" s="236"/>
      <c r="H143" s="240">
        <v>25.300000000000001</v>
      </c>
      <c r="I143" s="241"/>
      <c r="J143" s="236"/>
      <c r="K143" s="236"/>
      <c r="L143" s="242"/>
      <c r="M143" s="243"/>
      <c r="N143" s="244"/>
      <c r="O143" s="244"/>
      <c r="P143" s="244"/>
      <c r="Q143" s="244"/>
      <c r="R143" s="244"/>
      <c r="S143" s="244"/>
      <c r="T143" s="245"/>
      <c r="AT143" s="246" t="s">
        <v>138</v>
      </c>
      <c r="AU143" s="246" t="s">
        <v>88</v>
      </c>
      <c r="AV143" s="12" t="s">
        <v>88</v>
      </c>
      <c r="AW143" s="12" t="s">
        <v>32</v>
      </c>
      <c r="AX143" s="12" t="s">
        <v>78</v>
      </c>
      <c r="AY143" s="246" t="s">
        <v>128</v>
      </c>
    </row>
    <row r="144" s="12" customFormat="1">
      <c r="B144" s="235"/>
      <c r="C144" s="236"/>
      <c r="D144" s="237" t="s">
        <v>138</v>
      </c>
      <c r="E144" s="238" t="s">
        <v>1</v>
      </c>
      <c r="F144" s="239" t="s">
        <v>162</v>
      </c>
      <c r="G144" s="236"/>
      <c r="H144" s="240">
        <v>18.5</v>
      </c>
      <c r="I144" s="241"/>
      <c r="J144" s="236"/>
      <c r="K144" s="236"/>
      <c r="L144" s="242"/>
      <c r="M144" s="243"/>
      <c r="N144" s="244"/>
      <c r="O144" s="244"/>
      <c r="P144" s="244"/>
      <c r="Q144" s="244"/>
      <c r="R144" s="244"/>
      <c r="S144" s="244"/>
      <c r="T144" s="245"/>
      <c r="AT144" s="246" t="s">
        <v>138</v>
      </c>
      <c r="AU144" s="246" t="s">
        <v>88</v>
      </c>
      <c r="AV144" s="12" t="s">
        <v>88</v>
      </c>
      <c r="AW144" s="12" t="s">
        <v>32</v>
      </c>
      <c r="AX144" s="12" t="s">
        <v>78</v>
      </c>
      <c r="AY144" s="246" t="s">
        <v>128</v>
      </c>
    </row>
    <row r="145" s="13" customFormat="1">
      <c r="B145" s="247"/>
      <c r="C145" s="248"/>
      <c r="D145" s="237" t="s">
        <v>138</v>
      </c>
      <c r="E145" s="249" t="s">
        <v>1</v>
      </c>
      <c r="F145" s="250" t="s">
        <v>140</v>
      </c>
      <c r="G145" s="248"/>
      <c r="H145" s="251">
        <v>43.799999999999997</v>
      </c>
      <c r="I145" s="252"/>
      <c r="J145" s="248"/>
      <c r="K145" s="248"/>
      <c r="L145" s="253"/>
      <c r="M145" s="254"/>
      <c r="N145" s="255"/>
      <c r="O145" s="255"/>
      <c r="P145" s="255"/>
      <c r="Q145" s="255"/>
      <c r="R145" s="255"/>
      <c r="S145" s="255"/>
      <c r="T145" s="256"/>
      <c r="AT145" s="257" t="s">
        <v>138</v>
      </c>
      <c r="AU145" s="257" t="s">
        <v>88</v>
      </c>
      <c r="AV145" s="13" t="s">
        <v>136</v>
      </c>
      <c r="AW145" s="13" t="s">
        <v>32</v>
      </c>
      <c r="AX145" s="13" t="s">
        <v>86</v>
      </c>
      <c r="AY145" s="257" t="s">
        <v>128</v>
      </c>
    </row>
    <row r="146" s="1" customFormat="1" ht="16.5" customHeight="1">
      <c r="B146" s="37"/>
      <c r="C146" s="222" t="s">
        <v>163</v>
      </c>
      <c r="D146" s="222" t="s">
        <v>131</v>
      </c>
      <c r="E146" s="223" t="s">
        <v>164</v>
      </c>
      <c r="F146" s="224" t="s">
        <v>165</v>
      </c>
      <c r="G146" s="225" t="s">
        <v>134</v>
      </c>
      <c r="H146" s="226">
        <v>43.799999999999997</v>
      </c>
      <c r="I146" s="227"/>
      <c r="J146" s="228">
        <f>ROUND(I146*H146,2)</f>
        <v>0</v>
      </c>
      <c r="K146" s="224" t="s">
        <v>135</v>
      </c>
      <c r="L146" s="42"/>
      <c r="M146" s="229" t="s">
        <v>1</v>
      </c>
      <c r="N146" s="230" t="s">
        <v>43</v>
      </c>
      <c r="O146" s="85"/>
      <c r="P146" s="231">
        <f>O146*H146</f>
        <v>0</v>
      </c>
      <c r="Q146" s="231">
        <v>0.016</v>
      </c>
      <c r="R146" s="231">
        <f>Q146*H146</f>
        <v>0.70079999999999998</v>
      </c>
      <c r="S146" s="231">
        <v>0</v>
      </c>
      <c r="T146" s="232">
        <f>S146*H146</f>
        <v>0</v>
      </c>
      <c r="AR146" s="233" t="s">
        <v>136</v>
      </c>
      <c r="AT146" s="233" t="s">
        <v>131</v>
      </c>
      <c r="AU146" s="233" t="s">
        <v>88</v>
      </c>
      <c r="AY146" s="16" t="s">
        <v>128</v>
      </c>
      <c r="BE146" s="234">
        <f>IF(N146="základní",J146,0)</f>
        <v>0</v>
      </c>
      <c r="BF146" s="234">
        <f>IF(N146="snížená",J146,0)</f>
        <v>0</v>
      </c>
      <c r="BG146" s="234">
        <f>IF(N146="zákl. přenesená",J146,0)</f>
        <v>0</v>
      </c>
      <c r="BH146" s="234">
        <f>IF(N146="sníž. přenesená",J146,0)</f>
        <v>0</v>
      </c>
      <c r="BI146" s="234">
        <f>IF(N146="nulová",J146,0)</f>
        <v>0</v>
      </c>
      <c r="BJ146" s="16" t="s">
        <v>86</v>
      </c>
      <c r="BK146" s="234">
        <f>ROUND(I146*H146,2)</f>
        <v>0</v>
      </c>
      <c r="BL146" s="16" t="s">
        <v>136</v>
      </c>
      <c r="BM146" s="233" t="s">
        <v>166</v>
      </c>
    </row>
    <row r="147" s="1" customFormat="1" ht="36" customHeight="1">
      <c r="B147" s="37"/>
      <c r="C147" s="222" t="s">
        <v>167</v>
      </c>
      <c r="D147" s="222" t="s">
        <v>131</v>
      </c>
      <c r="E147" s="223" t="s">
        <v>168</v>
      </c>
      <c r="F147" s="224" t="s">
        <v>169</v>
      </c>
      <c r="G147" s="225" t="s">
        <v>134</v>
      </c>
      <c r="H147" s="226">
        <v>10.560000000000001</v>
      </c>
      <c r="I147" s="227"/>
      <c r="J147" s="228">
        <f>ROUND(I147*H147,2)</f>
        <v>0</v>
      </c>
      <c r="K147" s="224" t="s">
        <v>135</v>
      </c>
      <c r="L147" s="42"/>
      <c r="M147" s="229" t="s">
        <v>1</v>
      </c>
      <c r="N147" s="230" t="s">
        <v>43</v>
      </c>
      <c r="O147" s="85"/>
      <c r="P147" s="231">
        <f>O147*H147</f>
        <v>0</v>
      </c>
      <c r="Q147" s="231">
        <v>0.063</v>
      </c>
      <c r="R147" s="231">
        <f>Q147*H147</f>
        <v>0.66527999999999998</v>
      </c>
      <c r="S147" s="231">
        <v>0</v>
      </c>
      <c r="T147" s="232">
        <f>S147*H147</f>
        <v>0</v>
      </c>
      <c r="AR147" s="233" t="s">
        <v>136</v>
      </c>
      <c r="AT147" s="233" t="s">
        <v>131</v>
      </c>
      <c r="AU147" s="233" t="s">
        <v>88</v>
      </c>
      <c r="AY147" s="16" t="s">
        <v>128</v>
      </c>
      <c r="BE147" s="234">
        <f>IF(N147="základní",J147,0)</f>
        <v>0</v>
      </c>
      <c r="BF147" s="234">
        <f>IF(N147="snížená",J147,0)</f>
        <v>0</v>
      </c>
      <c r="BG147" s="234">
        <f>IF(N147="zákl. přenesená",J147,0)</f>
        <v>0</v>
      </c>
      <c r="BH147" s="234">
        <f>IF(N147="sníž. přenesená",J147,0)</f>
        <v>0</v>
      </c>
      <c r="BI147" s="234">
        <f>IF(N147="nulová",J147,0)</f>
        <v>0</v>
      </c>
      <c r="BJ147" s="16" t="s">
        <v>86</v>
      </c>
      <c r="BK147" s="234">
        <f>ROUND(I147*H147,2)</f>
        <v>0</v>
      </c>
      <c r="BL147" s="16" t="s">
        <v>136</v>
      </c>
      <c r="BM147" s="233" t="s">
        <v>170</v>
      </c>
    </row>
    <row r="148" s="14" customFormat="1">
      <c r="B148" s="258"/>
      <c r="C148" s="259"/>
      <c r="D148" s="237" t="s">
        <v>138</v>
      </c>
      <c r="E148" s="260" t="s">
        <v>1</v>
      </c>
      <c r="F148" s="261" t="s">
        <v>171</v>
      </c>
      <c r="G148" s="259"/>
      <c r="H148" s="260" t="s">
        <v>1</v>
      </c>
      <c r="I148" s="262"/>
      <c r="J148" s="259"/>
      <c r="K148" s="259"/>
      <c r="L148" s="263"/>
      <c r="M148" s="264"/>
      <c r="N148" s="265"/>
      <c r="O148" s="265"/>
      <c r="P148" s="265"/>
      <c r="Q148" s="265"/>
      <c r="R148" s="265"/>
      <c r="S148" s="265"/>
      <c r="T148" s="266"/>
      <c r="AT148" s="267" t="s">
        <v>138</v>
      </c>
      <c r="AU148" s="267" t="s">
        <v>88</v>
      </c>
      <c r="AV148" s="14" t="s">
        <v>86</v>
      </c>
      <c r="AW148" s="14" t="s">
        <v>32</v>
      </c>
      <c r="AX148" s="14" t="s">
        <v>78</v>
      </c>
      <c r="AY148" s="267" t="s">
        <v>128</v>
      </c>
    </row>
    <row r="149" s="12" customFormat="1">
      <c r="B149" s="235"/>
      <c r="C149" s="236"/>
      <c r="D149" s="237" t="s">
        <v>138</v>
      </c>
      <c r="E149" s="238" t="s">
        <v>1</v>
      </c>
      <c r="F149" s="239" t="s">
        <v>172</v>
      </c>
      <c r="G149" s="236"/>
      <c r="H149" s="240">
        <v>5.8079999999999998</v>
      </c>
      <c r="I149" s="241"/>
      <c r="J149" s="236"/>
      <c r="K149" s="236"/>
      <c r="L149" s="242"/>
      <c r="M149" s="243"/>
      <c r="N149" s="244"/>
      <c r="O149" s="244"/>
      <c r="P149" s="244"/>
      <c r="Q149" s="244"/>
      <c r="R149" s="244"/>
      <c r="S149" s="244"/>
      <c r="T149" s="245"/>
      <c r="AT149" s="246" t="s">
        <v>138</v>
      </c>
      <c r="AU149" s="246" t="s">
        <v>88</v>
      </c>
      <c r="AV149" s="12" t="s">
        <v>88</v>
      </c>
      <c r="AW149" s="12" t="s">
        <v>32</v>
      </c>
      <c r="AX149" s="12" t="s">
        <v>78</v>
      </c>
      <c r="AY149" s="246" t="s">
        <v>128</v>
      </c>
    </row>
    <row r="150" s="14" customFormat="1">
      <c r="B150" s="258"/>
      <c r="C150" s="259"/>
      <c r="D150" s="237" t="s">
        <v>138</v>
      </c>
      <c r="E150" s="260" t="s">
        <v>1</v>
      </c>
      <c r="F150" s="261" t="s">
        <v>173</v>
      </c>
      <c r="G150" s="259"/>
      <c r="H150" s="260" t="s">
        <v>1</v>
      </c>
      <c r="I150" s="262"/>
      <c r="J150" s="259"/>
      <c r="K150" s="259"/>
      <c r="L150" s="263"/>
      <c r="M150" s="264"/>
      <c r="N150" s="265"/>
      <c r="O150" s="265"/>
      <c r="P150" s="265"/>
      <c r="Q150" s="265"/>
      <c r="R150" s="265"/>
      <c r="S150" s="265"/>
      <c r="T150" s="266"/>
      <c r="AT150" s="267" t="s">
        <v>138</v>
      </c>
      <c r="AU150" s="267" t="s">
        <v>88</v>
      </c>
      <c r="AV150" s="14" t="s">
        <v>86</v>
      </c>
      <c r="AW150" s="14" t="s">
        <v>32</v>
      </c>
      <c r="AX150" s="14" t="s">
        <v>78</v>
      </c>
      <c r="AY150" s="267" t="s">
        <v>128</v>
      </c>
    </row>
    <row r="151" s="12" customFormat="1">
      <c r="B151" s="235"/>
      <c r="C151" s="236"/>
      <c r="D151" s="237" t="s">
        <v>138</v>
      </c>
      <c r="E151" s="238" t="s">
        <v>1</v>
      </c>
      <c r="F151" s="239" t="s">
        <v>174</v>
      </c>
      <c r="G151" s="236"/>
      <c r="H151" s="240">
        <v>4.7519999999999998</v>
      </c>
      <c r="I151" s="241"/>
      <c r="J151" s="236"/>
      <c r="K151" s="236"/>
      <c r="L151" s="242"/>
      <c r="M151" s="243"/>
      <c r="N151" s="244"/>
      <c r="O151" s="244"/>
      <c r="P151" s="244"/>
      <c r="Q151" s="244"/>
      <c r="R151" s="244"/>
      <c r="S151" s="244"/>
      <c r="T151" s="245"/>
      <c r="AT151" s="246" t="s">
        <v>138</v>
      </c>
      <c r="AU151" s="246" t="s">
        <v>88</v>
      </c>
      <c r="AV151" s="12" t="s">
        <v>88</v>
      </c>
      <c r="AW151" s="12" t="s">
        <v>32</v>
      </c>
      <c r="AX151" s="12" t="s">
        <v>78</v>
      </c>
      <c r="AY151" s="246" t="s">
        <v>128</v>
      </c>
    </row>
    <row r="152" s="13" customFormat="1">
      <c r="B152" s="247"/>
      <c r="C152" s="248"/>
      <c r="D152" s="237" t="s">
        <v>138</v>
      </c>
      <c r="E152" s="249" t="s">
        <v>1</v>
      </c>
      <c r="F152" s="250" t="s">
        <v>140</v>
      </c>
      <c r="G152" s="248"/>
      <c r="H152" s="251">
        <v>10.559999999999999</v>
      </c>
      <c r="I152" s="252"/>
      <c r="J152" s="248"/>
      <c r="K152" s="248"/>
      <c r="L152" s="253"/>
      <c r="M152" s="254"/>
      <c r="N152" s="255"/>
      <c r="O152" s="255"/>
      <c r="P152" s="255"/>
      <c r="Q152" s="255"/>
      <c r="R152" s="255"/>
      <c r="S152" s="255"/>
      <c r="T152" s="256"/>
      <c r="AT152" s="257" t="s">
        <v>138</v>
      </c>
      <c r="AU152" s="257" t="s">
        <v>88</v>
      </c>
      <c r="AV152" s="13" t="s">
        <v>136</v>
      </c>
      <c r="AW152" s="13" t="s">
        <v>32</v>
      </c>
      <c r="AX152" s="13" t="s">
        <v>86</v>
      </c>
      <c r="AY152" s="257" t="s">
        <v>128</v>
      </c>
    </row>
    <row r="153" s="11" customFormat="1" ht="22.8" customHeight="1">
      <c r="B153" s="206"/>
      <c r="C153" s="207"/>
      <c r="D153" s="208" t="s">
        <v>77</v>
      </c>
      <c r="E153" s="220" t="s">
        <v>175</v>
      </c>
      <c r="F153" s="220" t="s">
        <v>176</v>
      </c>
      <c r="G153" s="207"/>
      <c r="H153" s="207"/>
      <c r="I153" s="210"/>
      <c r="J153" s="221">
        <f>BK153</f>
        <v>0</v>
      </c>
      <c r="K153" s="207"/>
      <c r="L153" s="212"/>
      <c r="M153" s="213"/>
      <c r="N153" s="214"/>
      <c r="O153" s="214"/>
      <c r="P153" s="215">
        <f>SUM(P154:P177)</f>
        <v>0</v>
      </c>
      <c r="Q153" s="214"/>
      <c r="R153" s="215">
        <f>SUM(R154:R177)</f>
        <v>0.0051414999999999994</v>
      </c>
      <c r="S153" s="214"/>
      <c r="T153" s="216">
        <f>SUM(T154:T177)</f>
        <v>7.6673199999999992</v>
      </c>
      <c r="AR153" s="217" t="s">
        <v>86</v>
      </c>
      <c r="AT153" s="218" t="s">
        <v>77</v>
      </c>
      <c r="AU153" s="218" t="s">
        <v>86</v>
      </c>
      <c r="AY153" s="217" t="s">
        <v>128</v>
      </c>
      <c r="BK153" s="219">
        <f>SUM(BK154:BK177)</f>
        <v>0</v>
      </c>
    </row>
    <row r="154" s="1" customFormat="1" ht="24" customHeight="1">
      <c r="B154" s="37"/>
      <c r="C154" s="222" t="s">
        <v>175</v>
      </c>
      <c r="D154" s="222" t="s">
        <v>131</v>
      </c>
      <c r="E154" s="223" t="s">
        <v>177</v>
      </c>
      <c r="F154" s="224" t="s">
        <v>178</v>
      </c>
      <c r="G154" s="225" t="s">
        <v>134</v>
      </c>
      <c r="H154" s="226">
        <v>39.549999999999997</v>
      </c>
      <c r="I154" s="227"/>
      <c r="J154" s="228">
        <f>ROUND(I154*H154,2)</f>
        <v>0</v>
      </c>
      <c r="K154" s="224" t="s">
        <v>135</v>
      </c>
      <c r="L154" s="42"/>
      <c r="M154" s="229" t="s">
        <v>1</v>
      </c>
      <c r="N154" s="230" t="s">
        <v>43</v>
      </c>
      <c r="O154" s="85"/>
      <c r="P154" s="231">
        <f>O154*H154</f>
        <v>0</v>
      </c>
      <c r="Q154" s="231">
        <v>0.00012999999999999999</v>
      </c>
      <c r="R154" s="231">
        <f>Q154*H154</f>
        <v>0.0051414999999999994</v>
      </c>
      <c r="S154" s="231">
        <v>0</v>
      </c>
      <c r="T154" s="232">
        <f>S154*H154</f>
        <v>0</v>
      </c>
      <c r="AR154" s="233" t="s">
        <v>136</v>
      </c>
      <c r="AT154" s="233" t="s">
        <v>131</v>
      </c>
      <c r="AU154" s="233" t="s">
        <v>88</v>
      </c>
      <c r="AY154" s="16" t="s">
        <v>128</v>
      </c>
      <c r="BE154" s="234">
        <f>IF(N154="základní",J154,0)</f>
        <v>0</v>
      </c>
      <c r="BF154" s="234">
        <f>IF(N154="snížená",J154,0)</f>
        <v>0</v>
      </c>
      <c r="BG154" s="234">
        <f>IF(N154="zákl. přenesená",J154,0)</f>
        <v>0</v>
      </c>
      <c r="BH154" s="234">
        <f>IF(N154="sníž. přenesená",J154,0)</f>
        <v>0</v>
      </c>
      <c r="BI154" s="234">
        <f>IF(N154="nulová",J154,0)</f>
        <v>0</v>
      </c>
      <c r="BJ154" s="16" t="s">
        <v>86</v>
      </c>
      <c r="BK154" s="234">
        <f>ROUND(I154*H154,2)</f>
        <v>0</v>
      </c>
      <c r="BL154" s="16" t="s">
        <v>136</v>
      </c>
      <c r="BM154" s="233" t="s">
        <v>179</v>
      </c>
    </row>
    <row r="155" s="1" customFormat="1" ht="16.5" customHeight="1">
      <c r="B155" s="37"/>
      <c r="C155" s="222" t="s">
        <v>180</v>
      </c>
      <c r="D155" s="222" t="s">
        <v>131</v>
      </c>
      <c r="E155" s="223" t="s">
        <v>181</v>
      </c>
      <c r="F155" s="224" t="s">
        <v>182</v>
      </c>
      <c r="G155" s="225" t="s">
        <v>183</v>
      </c>
      <c r="H155" s="226">
        <v>8</v>
      </c>
      <c r="I155" s="227"/>
      <c r="J155" s="228">
        <f>ROUND(I155*H155,2)</f>
        <v>0</v>
      </c>
      <c r="K155" s="224" t="s">
        <v>135</v>
      </c>
      <c r="L155" s="42"/>
      <c r="M155" s="229" t="s">
        <v>1</v>
      </c>
      <c r="N155" s="230" t="s">
        <v>43</v>
      </c>
      <c r="O155" s="85"/>
      <c r="P155" s="231">
        <f>O155*H155</f>
        <v>0</v>
      </c>
      <c r="Q155" s="231">
        <v>0</v>
      </c>
      <c r="R155" s="231">
        <f>Q155*H155</f>
        <v>0</v>
      </c>
      <c r="S155" s="231">
        <v>0</v>
      </c>
      <c r="T155" s="232">
        <f>S155*H155</f>
        <v>0</v>
      </c>
      <c r="AR155" s="233" t="s">
        <v>136</v>
      </c>
      <c r="AT155" s="233" t="s">
        <v>131</v>
      </c>
      <c r="AU155" s="233" t="s">
        <v>88</v>
      </c>
      <c r="AY155" s="16" t="s">
        <v>128</v>
      </c>
      <c r="BE155" s="234">
        <f>IF(N155="základní",J155,0)</f>
        <v>0</v>
      </c>
      <c r="BF155" s="234">
        <f>IF(N155="snížená",J155,0)</f>
        <v>0</v>
      </c>
      <c r="BG155" s="234">
        <f>IF(N155="zákl. přenesená",J155,0)</f>
        <v>0</v>
      </c>
      <c r="BH155" s="234">
        <f>IF(N155="sníž. přenesená",J155,0)</f>
        <v>0</v>
      </c>
      <c r="BI155" s="234">
        <f>IF(N155="nulová",J155,0)</f>
        <v>0</v>
      </c>
      <c r="BJ155" s="16" t="s">
        <v>86</v>
      </c>
      <c r="BK155" s="234">
        <f>ROUND(I155*H155,2)</f>
        <v>0</v>
      </c>
      <c r="BL155" s="16" t="s">
        <v>136</v>
      </c>
      <c r="BM155" s="233" t="s">
        <v>184</v>
      </c>
    </row>
    <row r="156" s="1" customFormat="1" ht="16.5" customHeight="1">
      <c r="B156" s="37"/>
      <c r="C156" s="222" t="s">
        <v>185</v>
      </c>
      <c r="D156" s="222" t="s">
        <v>131</v>
      </c>
      <c r="E156" s="223" t="s">
        <v>186</v>
      </c>
      <c r="F156" s="224" t="s">
        <v>187</v>
      </c>
      <c r="G156" s="225" t="s">
        <v>147</v>
      </c>
      <c r="H156" s="226">
        <v>1</v>
      </c>
      <c r="I156" s="227"/>
      <c r="J156" s="228">
        <f>ROUND(I156*H156,2)</f>
        <v>0</v>
      </c>
      <c r="K156" s="224" t="s">
        <v>1</v>
      </c>
      <c r="L156" s="42"/>
      <c r="M156" s="229" t="s">
        <v>1</v>
      </c>
      <c r="N156" s="230" t="s">
        <v>43</v>
      </c>
      <c r="O156" s="85"/>
      <c r="P156" s="231">
        <f>O156*H156</f>
        <v>0</v>
      </c>
      <c r="Q156" s="231">
        <v>0</v>
      </c>
      <c r="R156" s="231">
        <f>Q156*H156</f>
        <v>0</v>
      </c>
      <c r="S156" s="231">
        <v>0</v>
      </c>
      <c r="T156" s="232">
        <f>S156*H156</f>
        <v>0</v>
      </c>
      <c r="AR156" s="233" t="s">
        <v>136</v>
      </c>
      <c r="AT156" s="233" t="s">
        <v>131</v>
      </c>
      <c r="AU156" s="233" t="s">
        <v>88</v>
      </c>
      <c r="AY156" s="16" t="s">
        <v>128</v>
      </c>
      <c r="BE156" s="234">
        <f>IF(N156="základní",J156,0)</f>
        <v>0</v>
      </c>
      <c r="BF156" s="234">
        <f>IF(N156="snížená",J156,0)</f>
        <v>0</v>
      </c>
      <c r="BG156" s="234">
        <f>IF(N156="zákl. přenesená",J156,0)</f>
        <v>0</v>
      </c>
      <c r="BH156" s="234">
        <f>IF(N156="sníž. přenesená",J156,0)</f>
        <v>0</v>
      </c>
      <c r="BI156" s="234">
        <f>IF(N156="nulová",J156,0)</f>
        <v>0</v>
      </c>
      <c r="BJ156" s="16" t="s">
        <v>86</v>
      </c>
      <c r="BK156" s="234">
        <f>ROUND(I156*H156,2)</f>
        <v>0</v>
      </c>
      <c r="BL156" s="16" t="s">
        <v>136</v>
      </c>
      <c r="BM156" s="233" t="s">
        <v>188</v>
      </c>
    </row>
    <row r="157" s="1" customFormat="1" ht="16.5" customHeight="1">
      <c r="B157" s="37"/>
      <c r="C157" s="222" t="s">
        <v>189</v>
      </c>
      <c r="D157" s="222" t="s">
        <v>131</v>
      </c>
      <c r="E157" s="223" t="s">
        <v>190</v>
      </c>
      <c r="F157" s="224" t="s">
        <v>191</v>
      </c>
      <c r="G157" s="225" t="s">
        <v>134</v>
      </c>
      <c r="H157" s="226">
        <v>5.8079999999999998</v>
      </c>
      <c r="I157" s="227"/>
      <c r="J157" s="228">
        <f>ROUND(I157*H157,2)</f>
        <v>0</v>
      </c>
      <c r="K157" s="224" t="s">
        <v>135</v>
      </c>
      <c r="L157" s="42"/>
      <c r="M157" s="229" t="s">
        <v>1</v>
      </c>
      <c r="N157" s="230" t="s">
        <v>43</v>
      </c>
      <c r="O157" s="85"/>
      <c r="P157" s="231">
        <f>O157*H157</f>
        <v>0</v>
      </c>
      <c r="Q157" s="231">
        <v>0</v>
      </c>
      <c r="R157" s="231">
        <f>Q157*H157</f>
        <v>0</v>
      </c>
      <c r="S157" s="231">
        <v>0</v>
      </c>
      <c r="T157" s="232">
        <f>S157*H157</f>
        <v>0</v>
      </c>
      <c r="AR157" s="233" t="s">
        <v>136</v>
      </c>
      <c r="AT157" s="233" t="s">
        <v>131</v>
      </c>
      <c r="AU157" s="233" t="s">
        <v>88</v>
      </c>
      <c r="AY157" s="16" t="s">
        <v>128</v>
      </c>
      <c r="BE157" s="234">
        <f>IF(N157="základní",J157,0)</f>
        <v>0</v>
      </c>
      <c r="BF157" s="234">
        <f>IF(N157="snížená",J157,0)</f>
        <v>0</v>
      </c>
      <c r="BG157" s="234">
        <f>IF(N157="zákl. přenesená",J157,0)</f>
        <v>0</v>
      </c>
      <c r="BH157" s="234">
        <f>IF(N157="sníž. přenesená",J157,0)</f>
        <v>0</v>
      </c>
      <c r="BI157" s="234">
        <f>IF(N157="nulová",J157,0)</f>
        <v>0</v>
      </c>
      <c r="BJ157" s="16" t="s">
        <v>86</v>
      </c>
      <c r="BK157" s="234">
        <f>ROUND(I157*H157,2)</f>
        <v>0</v>
      </c>
      <c r="BL157" s="16" t="s">
        <v>136</v>
      </c>
      <c r="BM157" s="233" t="s">
        <v>192</v>
      </c>
    </row>
    <row r="158" s="14" customFormat="1">
      <c r="B158" s="258"/>
      <c r="C158" s="259"/>
      <c r="D158" s="237" t="s">
        <v>138</v>
      </c>
      <c r="E158" s="260" t="s">
        <v>1</v>
      </c>
      <c r="F158" s="261" t="s">
        <v>193</v>
      </c>
      <c r="G158" s="259"/>
      <c r="H158" s="260" t="s">
        <v>1</v>
      </c>
      <c r="I158" s="262"/>
      <c r="J158" s="259"/>
      <c r="K158" s="259"/>
      <c r="L158" s="263"/>
      <c r="M158" s="264"/>
      <c r="N158" s="265"/>
      <c r="O158" s="265"/>
      <c r="P158" s="265"/>
      <c r="Q158" s="265"/>
      <c r="R158" s="265"/>
      <c r="S158" s="265"/>
      <c r="T158" s="266"/>
      <c r="AT158" s="267" t="s">
        <v>138</v>
      </c>
      <c r="AU158" s="267" t="s">
        <v>88</v>
      </c>
      <c r="AV158" s="14" t="s">
        <v>86</v>
      </c>
      <c r="AW158" s="14" t="s">
        <v>32</v>
      </c>
      <c r="AX158" s="14" t="s">
        <v>78</v>
      </c>
      <c r="AY158" s="267" t="s">
        <v>128</v>
      </c>
    </row>
    <row r="159" s="12" customFormat="1">
      <c r="B159" s="235"/>
      <c r="C159" s="236"/>
      <c r="D159" s="237" t="s">
        <v>138</v>
      </c>
      <c r="E159" s="238" t="s">
        <v>1</v>
      </c>
      <c r="F159" s="239" t="s">
        <v>172</v>
      </c>
      <c r="G159" s="236"/>
      <c r="H159" s="240">
        <v>5.8079999999999998</v>
      </c>
      <c r="I159" s="241"/>
      <c r="J159" s="236"/>
      <c r="K159" s="236"/>
      <c r="L159" s="242"/>
      <c r="M159" s="243"/>
      <c r="N159" s="244"/>
      <c r="O159" s="244"/>
      <c r="P159" s="244"/>
      <c r="Q159" s="244"/>
      <c r="R159" s="244"/>
      <c r="S159" s="244"/>
      <c r="T159" s="245"/>
      <c r="AT159" s="246" t="s">
        <v>138</v>
      </c>
      <c r="AU159" s="246" t="s">
        <v>88</v>
      </c>
      <c r="AV159" s="12" t="s">
        <v>88</v>
      </c>
      <c r="AW159" s="12" t="s">
        <v>32</v>
      </c>
      <c r="AX159" s="12" t="s">
        <v>78</v>
      </c>
      <c r="AY159" s="246" t="s">
        <v>128</v>
      </c>
    </row>
    <row r="160" s="13" customFormat="1">
      <c r="B160" s="247"/>
      <c r="C160" s="248"/>
      <c r="D160" s="237" t="s">
        <v>138</v>
      </c>
      <c r="E160" s="249" t="s">
        <v>1</v>
      </c>
      <c r="F160" s="250" t="s">
        <v>140</v>
      </c>
      <c r="G160" s="248"/>
      <c r="H160" s="251">
        <v>5.8079999999999998</v>
      </c>
      <c r="I160" s="252"/>
      <c r="J160" s="248"/>
      <c r="K160" s="248"/>
      <c r="L160" s="253"/>
      <c r="M160" s="254"/>
      <c r="N160" s="255"/>
      <c r="O160" s="255"/>
      <c r="P160" s="255"/>
      <c r="Q160" s="255"/>
      <c r="R160" s="255"/>
      <c r="S160" s="255"/>
      <c r="T160" s="256"/>
      <c r="AT160" s="257" t="s">
        <v>138</v>
      </c>
      <c r="AU160" s="257" t="s">
        <v>88</v>
      </c>
      <c r="AV160" s="13" t="s">
        <v>136</v>
      </c>
      <c r="AW160" s="13" t="s">
        <v>32</v>
      </c>
      <c r="AX160" s="13" t="s">
        <v>86</v>
      </c>
      <c r="AY160" s="257" t="s">
        <v>128</v>
      </c>
    </row>
    <row r="161" s="1" customFormat="1" ht="24" customHeight="1">
      <c r="B161" s="37"/>
      <c r="C161" s="222" t="s">
        <v>194</v>
      </c>
      <c r="D161" s="222" t="s">
        <v>131</v>
      </c>
      <c r="E161" s="223" t="s">
        <v>195</v>
      </c>
      <c r="F161" s="224" t="s">
        <v>196</v>
      </c>
      <c r="G161" s="225" t="s">
        <v>134</v>
      </c>
      <c r="H161" s="226">
        <v>10.560000000000001</v>
      </c>
      <c r="I161" s="227"/>
      <c r="J161" s="228">
        <f>ROUND(I161*H161,2)</f>
        <v>0</v>
      </c>
      <c r="K161" s="224" t="s">
        <v>135</v>
      </c>
      <c r="L161" s="42"/>
      <c r="M161" s="229" t="s">
        <v>1</v>
      </c>
      <c r="N161" s="230" t="s">
        <v>43</v>
      </c>
      <c r="O161" s="85"/>
      <c r="P161" s="231">
        <f>O161*H161</f>
        <v>0</v>
      </c>
      <c r="Q161" s="231">
        <v>0</v>
      </c>
      <c r="R161" s="231">
        <f>Q161*H161</f>
        <v>0</v>
      </c>
      <c r="S161" s="231">
        <v>0.057000000000000002</v>
      </c>
      <c r="T161" s="232">
        <f>S161*H161</f>
        <v>0.60192000000000001</v>
      </c>
      <c r="AR161" s="233" t="s">
        <v>136</v>
      </c>
      <c r="AT161" s="233" t="s">
        <v>131</v>
      </c>
      <c r="AU161" s="233" t="s">
        <v>88</v>
      </c>
      <c r="AY161" s="16" t="s">
        <v>128</v>
      </c>
      <c r="BE161" s="234">
        <f>IF(N161="základní",J161,0)</f>
        <v>0</v>
      </c>
      <c r="BF161" s="234">
        <f>IF(N161="snížená",J161,0)</f>
        <v>0</v>
      </c>
      <c r="BG161" s="234">
        <f>IF(N161="zákl. přenesená",J161,0)</f>
        <v>0</v>
      </c>
      <c r="BH161" s="234">
        <f>IF(N161="sníž. přenesená",J161,0)</f>
        <v>0</v>
      </c>
      <c r="BI161" s="234">
        <f>IF(N161="nulová",J161,0)</f>
        <v>0</v>
      </c>
      <c r="BJ161" s="16" t="s">
        <v>86</v>
      </c>
      <c r="BK161" s="234">
        <f>ROUND(I161*H161,2)</f>
        <v>0</v>
      </c>
      <c r="BL161" s="16" t="s">
        <v>136</v>
      </c>
      <c r="BM161" s="233" t="s">
        <v>197</v>
      </c>
    </row>
    <row r="162" s="14" customFormat="1">
      <c r="B162" s="258"/>
      <c r="C162" s="259"/>
      <c r="D162" s="237" t="s">
        <v>138</v>
      </c>
      <c r="E162" s="260" t="s">
        <v>1</v>
      </c>
      <c r="F162" s="261" t="s">
        <v>193</v>
      </c>
      <c r="G162" s="259"/>
      <c r="H162" s="260" t="s">
        <v>1</v>
      </c>
      <c r="I162" s="262"/>
      <c r="J162" s="259"/>
      <c r="K162" s="259"/>
      <c r="L162" s="263"/>
      <c r="M162" s="264"/>
      <c r="N162" s="265"/>
      <c r="O162" s="265"/>
      <c r="P162" s="265"/>
      <c r="Q162" s="265"/>
      <c r="R162" s="265"/>
      <c r="S162" s="265"/>
      <c r="T162" s="266"/>
      <c r="AT162" s="267" t="s">
        <v>138</v>
      </c>
      <c r="AU162" s="267" t="s">
        <v>88</v>
      </c>
      <c r="AV162" s="14" t="s">
        <v>86</v>
      </c>
      <c r="AW162" s="14" t="s">
        <v>32</v>
      </c>
      <c r="AX162" s="14" t="s">
        <v>78</v>
      </c>
      <c r="AY162" s="267" t="s">
        <v>128</v>
      </c>
    </row>
    <row r="163" s="12" customFormat="1">
      <c r="B163" s="235"/>
      <c r="C163" s="236"/>
      <c r="D163" s="237" t="s">
        <v>138</v>
      </c>
      <c r="E163" s="238" t="s">
        <v>1</v>
      </c>
      <c r="F163" s="239" t="s">
        <v>172</v>
      </c>
      <c r="G163" s="236"/>
      <c r="H163" s="240">
        <v>5.8079999999999998</v>
      </c>
      <c r="I163" s="241"/>
      <c r="J163" s="236"/>
      <c r="K163" s="236"/>
      <c r="L163" s="242"/>
      <c r="M163" s="243"/>
      <c r="N163" s="244"/>
      <c r="O163" s="244"/>
      <c r="P163" s="244"/>
      <c r="Q163" s="244"/>
      <c r="R163" s="244"/>
      <c r="S163" s="244"/>
      <c r="T163" s="245"/>
      <c r="AT163" s="246" t="s">
        <v>138</v>
      </c>
      <c r="AU163" s="246" t="s">
        <v>88</v>
      </c>
      <c r="AV163" s="12" t="s">
        <v>88</v>
      </c>
      <c r="AW163" s="12" t="s">
        <v>32</v>
      </c>
      <c r="AX163" s="12" t="s">
        <v>78</v>
      </c>
      <c r="AY163" s="246" t="s">
        <v>128</v>
      </c>
    </row>
    <row r="164" s="14" customFormat="1">
      <c r="B164" s="258"/>
      <c r="C164" s="259"/>
      <c r="D164" s="237" t="s">
        <v>138</v>
      </c>
      <c r="E164" s="260" t="s">
        <v>1</v>
      </c>
      <c r="F164" s="261" t="s">
        <v>198</v>
      </c>
      <c r="G164" s="259"/>
      <c r="H164" s="260" t="s">
        <v>1</v>
      </c>
      <c r="I164" s="262"/>
      <c r="J164" s="259"/>
      <c r="K164" s="259"/>
      <c r="L164" s="263"/>
      <c r="M164" s="264"/>
      <c r="N164" s="265"/>
      <c r="O164" s="265"/>
      <c r="P164" s="265"/>
      <c r="Q164" s="265"/>
      <c r="R164" s="265"/>
      <c r="S164" s="265"/>
      <c r="T164" s="266"/>
      <c r="AT164" s="267" t="s">
        <v>138</v>
      </c>
      <c r="AU164" s="267" t="s">
        <v>88</v>
      </c>
      <c r="AV164" s="14" t="s">
        <v>86</v>
      </c>
      <c r="AW164" s="14" t="s">
        <v>32</v>
      </c>
      <c r="AX164" s="14" t="s">
        <v>78</v>
      </c>
      <c r="AY164" s="267" t="s">
        <v>128</v>
      </c>
    </row>
    <row r="165" s="12" customFormat="1">
      <c r="B165" s="235"/>
      <c r="C165" s="236"/>
      <c r="D165" s="237" t="s">
        <v>138</v>
      </c>
      <c r="E165" s="238" t="s">
        <v>1</v>
      </c>
      <c r="F165" s="239" t="s">
        <v>174</v>
      </c>
      <c r="G165" s="236"/>
      <c r="H165" s="240">
        <v>4.7519999999999998</v>
      </c>
      <c r="I165" s="241"/>
      <c r="J165" s="236"/>
      <c r="K165" s="236"/>
      <c r="L165" s="242"/>
      <c r="M165" s="243"/>
      <c r="N165" s="244"/>
      <c r="O165" s="244"/>
      <c r="P165" s="244"/>
      <c r="Q165" s="244"/>
      <c r="R165" s="244"/>
      <c r="S165" s="244"/>
      <c r="T165" s="245"/>
      <c r="AT165" s="246" t="s">
        <v>138</v>
      </c>
      <c r="AU165" s="246" t="s">
        <v>88</v>
      </c>
      <c r="AV165" s="12" t="s">
        <v>88</v>
      </c>
      <c r="AW165" s="12" t="s">
        <v>32</v>
      </c>
      <c r="AX165" s="12" t="s">
        <v>78</v>
      </c>
      <c r="AY165" s="246" t="s">
        <v>128</v>
      </c>
    </row>
    <row r="166" s="13" customFormat="1">
      <c r="B166" s="247"/>
      <c r="C166" s="248"/>
      <c r="D166" s="237" t="s">
        <v>138</v>
      </c>
      <c r="E166" s="249" t="s">
        <v>1</v>
      </c>
      <c r="F166" s="250" t="s">
        <v>140</v>
      </c>
      <c r="G166" s="248"/>
      <c r="H166" s="251">
        <v>10.559999999999999</v>
      </c>
      <c r="I166" s="252"/>
      <c r="J166" s="248"/>
      <c r="K166" s="248"/>
      <c r="L166" s="253"/>
      <c r="M166" s="254"/>
      <c r="N166" s="255"/>
      <c r="O166" s="255"/>
      <c r="P166" s="255"/>
      <c r="Q166" s="255"/>
      <c r="R166" s="255"/>
      <c r="S166" s="255"/>
      <c r="T166" s="256"/>
      <c r="AT166" s="257" t="s">
        <v>138</v>
      </c>
      <c r="AU166" s="257" t="s">
        <v>88</v>
      </c>
      <c r="AV166" s="13" t="s">
        <v>136</v>
      </c>
      <c r="AW166" s="13" t="s">
        <v>32</v>
      </c>
      <c r="AX166" s="13" t="s">
        <v>86</v>
      </c>
      <c r="AY166" s="257" t="s">
        <v>128</v>
      </c>
    </row>
    <row r="167" s="1" customFormat="1" ht="36" customHeight="1">
      <c r="B167" s="37"/>
      <c r="C167" s="222" t="s">
        <v>199</v>
      </c>
      <c r="D167" s="222" t="s">
        <v>131</v>
      </c>
      <c r="E167" s="223" t="s">
        <v>200</v>
      </c>
      <c r="F167" s="224" t="s">
        <v>201</v>
      </c>
      <c r="G167" s="225" t="s">
        <v>134</v>
      </c>
      <c r="H167" s="226">
        <v>83.099999999999994</v>
      </c>
      <c r="I167" s="227"/>
      <c r="J167" s="228">
        <f>ROUND(I167*H167,2)</f>
        <v>0</v>
      </c>
      <c r="K167" s="224" t="s">
        <v>135</v>
      </c>
      <c r="L167" s="42"/>
      <c r="M167" s="229" t="s">
        <v>1</v>
      </c>
      <c r="N167" s="230" t="s">
        <v>43</v>
      </c>
      <c r="O167" s="85"/>
      <c r="P167" s="231">
        <f>O167*H167</f>
        <v>0</v>
      </c>
      <c r="Q167" s="231">
        <v>0</v>
      </c>
      <c r="R167" s="231">
        <f>Q167*H167</f>
        <v>0</v>
      </c>
      <c r="S167" s="231">
        <v>0.071999999999999995</v>
      </c>
      <c r="T167" s="232">
        <f>S167*H167</f>
        <v>5.9831999999999992</v>
      </c>
      <c r="AR167" s="233" t="s">
        <v>136</v>
      </c>
      <c r="AT167" s="233" t="s">
        <v>131</v>
      </c>
      <c r="AU167" s="233" t="s">
        <v>88</v>
      </c>
      <c r="AY167" s="16" t="s">
        <v>128</v>
      </c>
      <c r="BE167" s="234">
        <f>IF(N167="základní",J167,0)</f>
        <v>0</v>
      </c>
      <c r="BF167" s="234">
        <f>IF(N167="snížená",J167,0)</f>
        <v>0</v>
      </c>
      <c r="BG167" s="234">
        <f>IF(N167="zákl. přenesená",J167,0)</f>
        <v>0</v>
      </c>
      <c r="BH167" s="234">
        <f>IF(N167="sníž. přenesená",J167,0)</f>
        <v>0</v>
      </c>
      <c r="BI167" s="234">
        <f>IF(N167="nulová",J167,0)</f>
        <v>0</v>
      </c>
      <c r="BJ167" s="16" t="s">
        <v>86</v>
      </c>
      <c r="BK167" s="234">
        <f>ROUND(I167*H167,2)</f>
        <v>0</v>
      </c>
      <c r="BL167" s="16" t="s">
        <v>136</v>
      </c>
      <c r="BM167" s="233" t="s">
        <v>202</v>
      </c>
    </row>
    <row r="168" s="12" customFormat="1">
      <c r="B168" s="235"/>
      <c r="C168" s="236"/>
      <c r="D168" s="237" t="s">
        <v>138</v>
      </c>
      <c r="E168" s="238" t="s">
        <v>1</v>
      </c>
      <c r="F168" s="239" t="s">
        <v>203</v>
      </c>
      <c r="G168" s="236"/>
      <c r="H168" s="240">
        <v>77.299999999999997</v>
      </c>
      <c r="I168" s="241"/>
      <c r="J168" s="236"/>
      <c r="K168" s="236"/>
      <c r="L168" s="242"/>
      <c r="M168" s="243"/>
      <c r="N168" s="244"/>
      <c r="O168" s="244"/>
      <c r="P168" s="244"/>
      <c r="Q168" s="244"/>
      <c r="R168" s="244"/>
      <c r="S168" s="244"/>
      <c r="T168" s="245"/>
      <c r="AT168" s="246" t="s">
        <v>138</v>
      </c>
      <c r="AU168" s="246" t="s">
        <v>88</v>
      </c>
      <c r="AV168" s="12" t="s">
        <v>88</v>
      </c>
      <c r="AW168" s="12" t="s">
        <v>32</v>
      </c>
      <c r="AX168" s="12" t="s">
        <v>78</v>
      </c>
      <c r="AY168" s="246" t="s">
        <v>128</v>
      </c>
    </row>
    <row r="169" s="12" customFormat="1">
      <c r="B169" s="235"/>
      <c r="C169" s="236"/>
      <c r="D169" s="237" t="s">
        <v>138</v>
      </c>
      <c r="E169" s="238" t="s">
        <v>1</v>
      </c>
      <c r="F169" s="239" t="s">
        <v>204</v>
      </c>
      <c r="G169" s="236"/>
      <c r="H169" s="240">
        <v>5.7999999999999998</v>
      </c>
      <c r="I169" s="241"/>
      <c r="J169" s="236"/>
      <c r="K169" s="236"/>
      <c r="L169" s="242"/>
      <c r="M169" s="243"/>
      <c r="N169" s="244"/>
      <c r="O169" s="244"/>
      <c r="P169" s="244"/>
      <c r="Q169" s="244"/>
      <c r="R169" s="244"/>
      <c r="S169" s="244"/>
      <c r="T169" s="245"/>
      <c r="AT169" s="246" t="s">
        <v>138</v>
      </c>
      <c r="AU169" s="246" t="s">
        <v>88</v>
      </c>
      <c r="AV169" s="12" t="s">
        <v>88</v>
      </c>
      <c r="AW169" s="12" t="s">
        <v>32</v>
      </c>
      <c r="AX169" s="12" t="s">
        <v>78</v>
      </c>
      <c r="AY169" s="246" t="s">
        <v>128</v>
      </c>
    </row>
    <row r="170" s="13" customFormat="1">
      <c r="B170" s="247"/>
      <c r="C170" s="248"/>
      <c r="D170" s="237" t="s">
        <v>138</v>
      </c>
      <c r="E170" s="249" t="s">
        <v>1</v>
      </c>
      <c r="F170" s="250" t="s">
        <v>140</v>
      </c>
      <c r="G170" s="248"/>
      <c r="H170" s="251">
        <v>83.099999999999994</v>
      </c>
      <c r="I170" s="252"/>
      <c r="J170" s="248"/>
      <c r="K170" s="248"/>
      <c r="L170" s="253"/>
      <c r="M170" s="254"/>
      <c r="N170" s="255"/>
      <c r="O170" s="255"/>
      <c r="P170" s="255"/>
      <c r="Q170" s="255"/>
      <c r="R170" s="255"/>
      <c r="S170" s="255"/>
      <c r="T170" s="256"/>
      <c r="AT170" s="257" t="s">
        <v>138</v>
      </c>
      <c r="AU170" s="257" t="s">
        <v>88</v>
      </c>
      <c r="AV170" s="13" t="s">
        <v>136</v>
      </c>
      <c r="AW170" s="13" t="s">
        <v>32</v>
      </c>
      <c r="AX170" s="13" t="s">
        <v>86</v>
      </c>
      <c r="AY170" s="257" t="s">
        <v>128</v>
      </c>
    </row>
    <row r="171" s="1" customFormat="1" ht="16.5" customHeight="1">
      <c r="B171" s="37"/>
      <c r="C171" s="222" t="s">
        <v>8</v>
      </c>
      <c r="D171" s="222" t="s">
        <v>131</v>
      </c>
      <c r="E171" s="223" t="s">
        <v>205</v>
      </c>
      <c r="F171" s="224" t="s">
        <v>206</v>
      </c>
      <c r="G171" s="225" t="s">
        <v>134</v>
      </c>
      <c r="H171" s="226">
        <v>77.299999999999997</v>
      </c>
      <c r="I171" s="227"/>
      <c r="J171" s="228">
        <f>ROUND(I171*H171,2)</f>
        <v>0</v>
      </c>
      <c r="K171" s="224" t="s">
        <v>135</v>
      </c>
      <c r="L171" s="42"/>
      <c r="M171" s="229" t="s">
        <v>1</v>
      </c>
      <c r="N171" s="230" t="s">
        <v>43</v>
      </c>
      <c r="O171" s="85"/>
      <c r="P171" s="231">
        <f>O171*H171</f>
        <v>0</v>
      </c>
      <c r="Q171" s="231">
        <v>0</v>
      </c>
      <c r="R171" s="231">
        <f>Q171*H171</f>
        <v>0</v>
      </c>
      <c r="S171" s="231">
        <v>0.014</v>
      </c>
      <c r="T171" s="232">
        <f>S171*H171</f>
        <v>1.0822000000000001</v>
      </c>
      <c r="AR171" s="233" t="s">
        <v>136</v>
      </c>
      <c r="AT171" s="233" t="s">
        <v>131</v>
      </c>
      <c r="AU171" s="233" t="s">
        <v>88</v>
      </c>
      <c r="AY171" s="16" t="s">
        <v>128</v>
      </c>
      <c r="BE171" s="234">
        <f>IF(N171="základní",J171,0)</f>
        <v>0</v>
      </c>
      <c r="BF171" s="234">
        <f>IF(N171="snížená",J171,0)</f>
        <v>0</v>
      </c>
      <c r="BG171" s="234">
        <f>IF(N171="zákl. přenesená",J171,0)</f>
        <v>0</v>
      </c>
      <c r="BH171" s="234">
        <f>IF(N171="sníž. přenesená",J171,0)</f>
        <v>0</v>
      </c>
      <c r="BI171" s="234">
        <f>IF(N171="nulová",J171,0)</f>
        <v>0</v>
      </c>
      <c r="BJ171" s="16" t="s">
        <v>86</v>
      </c>
      <c r="BK171" s="234">
        <f>ROUND(I171*H171,2)</f>
        <v>0</v>
      </c>
      <c r="BL171" s="16" t="s">
        <v>136</v>
      </c>
      <c r="BM171" s="233" t="s">
        <v>207</v>
      </c>
    </row>
    <row r="172" s="12" customFormat="1">
      <c r="B172" s="235"/>
      <c r="C172" s="236"/>
      <c r="D172" s="237" t="s">
        <v>138</v>
      </c>
      <c r="E172" s="238" t="s">
        <v>1</v>
      </c>
      <c r="F172" s="239" t="s">
        <v>208</v>
      </c>
      <c r="G172" s="236"/>
      <c r="H172" s="240">
        <v>77.299999999999997</v>
      </c>
      <c r="I172" s="241"/>
      <c r="J172" s="236"/>
      <c r="K172" s="236"/>
      <c r="L172" s="242"/>
      <c r="M172" s="243"/>
      <c r="N172" s="244"/>
      <c r="O172" s="244"/>
      <c r="P172" s="244"/>
      <c r="Q172" s="244"/>
      <c r="R172" s="244"/>
      <c r="S172" s="244"/>
      <c r="T172" s="245"/>
      <c r="AT172" s="246" t="s">
        <v>138</v>
      </c>
      <c r="AU172" s="246" t="s">
        <v>88</v>
      </c>
      <c r="AV172" s="12" t="s">
        <v>88</v>
      </c>
      <c r="AW172" s="12" t="s">
        <v>32</v>
      </c>
      <c r="AX172" s="12" t="s">
        <v>78</v>
      </c>
      <c r="AY172" s="246" t="s">
        <v>128</v>
      </c>
    </row>
    <row r="173" s="13" customFormat="1">
      <c r="B173" s="247"/>
      <c r="C173" s="248"/>
      <c r="D173" s="237" t="s">
        <v>138</v>
      </c>
      <c r="E173" s="249" t="s">
        <v>1</v>
      </c>
      <c r="F173" s="250" t="s">
        <v>140</v>
      </c>
      <c r="G173" s="248"/>
      <c r="H173" s="251">
        <v>77.299999999999997</v>
      </c>
      <c r="I173" s="252"/>
      <c r="J173" s="248"/>
      <c r="K173" s="248"/>
      <c r="L173" s="253"/>
      <c r="M173" s="254"/>
      <c r="N173" s="255"/>
      <c r="O173" s="255"/>
      <c r="P173" s="255"/>
      <c r="Q173" s="255"/>
      <c r="R173" s="255"/>
      <c r="S173" s="255"/>
      <c r="T173" s="256"/>
      <c r="AT173" s="257" t="s">
        <v>138</v>
      </c>
      <c r="AU173" s="257" t="s">
        <v>88</v>
      </c>
      <c r="AV173" s="13" t="s">
        <v>136</v>
      </c>
      <c r="AW173" s="13" t="s">
        <v>32</v>
      </c>
      <c r="AX173" s="13" t="s">
        <v>86</v>
      </c>
      <c r="AY173" s="257" t="s">
        <v>128</v>
      </c>
    </row>
    <row r="174" s="1" customFormat="1" ht="24" customHeight="1">
      <c r="B174" s="37"/>
      <c r="C174" s="222" t="s">
        <v>209</v>
      </c>
      <c r="D174" s="222" t="s">
        <v>131</v>
      </c>
      <c r="E174" s="223" t="s">
        <v>210</v>
      </c>
      <c r="F174" s="224" t="s">
        <v>211</v>
      </c>
      <c r="G174" s="225" t="s">
        <v>134</v>
      </c>
      <c r="H174" s="226">
        <v>93.659999999999997</v>
      </c>
      <c r="I174" s="227"/>
      <c r="J174" s="228">
        <f>ROUND(I174*H174,2)</f>
        <v>0</v>
      </c>
      <c r="K174" s="224" t="s">
        <v>135</v>
      </c>
      <c r="L174" s="42"/>
      <c r="M174" s="229" t="s">
        <v>1</v>
      </c>
      <c r="N174" s="230" t="s">
        <v>43</v>
      </c>
      <c r="O174" s="85"/>
      <c r="P174" s="231">
        <f>O174*H174</f>
        <v>0</v>
      </c>
      <c r="Q174" s="231">
        <v>0</v>
      </c>
      <c r="R174" s="231">
        <f>Q174*H174</f>
        <v>0</v>
      </c>
      <c r="S174" s="231">
        <v>0</v>
      </c>
      <c r="T174" s="232">
        <f>S174*H174</f>
        <v>0</v>
      </c>
      <c r="AR174" s="233" t="s">
        <v>136</v>
      </c>
      <c r="AT174" s="233" t="s">
        <v>131</v>
      </c>
      <c r="AU174" s="233" t="s">
        <v>88</v>
      </c>
      <c r="AY174" s="16" t="s">
        <v>128</v>
      </c>
      <c r="BE174" s="234">
        <f>IF(N174="základní",J174,0)</f>
        <v>0</v>
      </c>
      <c r="BF174" s="234">
        <f>IF(N174="snížená",J174,0)</f>
        <v>0</v>
      </c>
      <c r="BG174" s="234">
        <f>IF(N174="zákl. přenesená",J174,0)</f>
        <v>0</v>
      </c>
      <c r="BH174" s="234">
        <f>IF(N174="sníž. přenesená",J174,0)</f>
        <v>0</v>
      </c>
      <c r="BI174" s="234">
        <f>IF(N174="nulová",J174,0)</f>
        <v>0</v>
      </c>
      <c r="BJ174" s="16" t="s">
        <v>86</v>
      </c>
      <c r="BK174" s="234">
        <f>ROUND(I174*H174,2)</f>
        <v>0</v>
      </c>
      <c r="BL174" s="16" t="s">
        <v>136</v>
      </c>
      <c r="BM174" s="233" t="s">
        <v>212</v>
      </c>
    </row>
    <row r="175" s="12" customFormat="1">
      <c r="B175" s="235"/>
      <c r="C175" s="236"/>
      <c r="D175" s="237" t="s">
        <v>138</v>
      </c>
      <c r="E175" s="238" t="s">
        <v>1</v>
      </c>
      <c r="F175" s="239" t="s">
        <v>213</v>
      </c>
      <c r="G175" s="236"/>
      <c r="H175" s="240">
        <v>83.099999999999994</v>
      </c>
      <c r="I175" s="241"/>
      <c r="J175" s="236"/>
      <c r="K175" s="236"/>
      <c r="L175" s="242"/>
      <c r="M175" s="243"/>
      <c r="N175" s="244"/>
      <c r="O175" s="244"/>
      <c r="P175" s="244"/>
      <c r="Q175" s="244"/>
      <c r="R175" s="244"/>
      <c r="S175" s="244"/>
      <c r="T175" s="245"/>
      <c r="AT175" s="246" t="s">
        <v>138</v>
      </c>
      <c r="AU175" s="246" t="s">
        <v>88</v>
      </c>
      <c r="AV175" s="12" t="s">
        <v>88</v>
      </c>
      <c r="AW175" s="12" t="s">
        <v>32</v>
      </c>
      <c r="AX175" s="12" t="s">
        <v>78</v>
      </c>
      <c r="AY175" s="246" t="s">
        <v>128</v>
      </c>
    </row>
    <row r="176" s="12" customFormat="1">
      <c r="B176" s="235"/>
      <c r="C176" s="236"/>
      <c r="D176" s="237" t="s">
        <v>138</v>
      </c>
      <c r="E176" s="238" t="s">
        <v>1</v>
      </c>
      <c r="F176" s="239" t="s">
        <v>214</v>
      </c>
      <c r="G176" s="236"/>
      <c r="H176" s="240">
        <v>10.560000000000001</v>
      </c>
      <c r="I176" s="241"/>
      <c r="J176" s="236"/>
      <c r="K176" s="236"/>
      <c r="L176" s="242"/>
      <c r="M176" s="243"/>
      <c r="N176" s="244"/>
      <c r="O176" s="244"/>
      <c r="P176" s="244"/>
      <c r="Q176" s="244"/>
      <c r="R176" s="244"/>
      <c r="S176" s="244"/>
      <c r="T176" s="245"/>
      <c r="AT176" s="246" t="s">
        <v>138</v>
      </c>
      <c r="AU176" s="246" t="s">
        <v>88</v>
      </c>
      <c r="AV176" s="12" t="s">
        <v>88</v>
      </c>
      <c r="AW176" s="12" t="s">
        <v>32</v>
      </c>
      <c r="AX176" s="12" t="s">
        <v>78</v>
      </c>
      <c r="AY176" s="246" t="s">
        <v>128</v>
      </c>
    </row>
    <row r="177" s="13" customFormat="1">
      <c r="B177" s="247"/>
      <c r="C177" s="248"/>
      <c r="D177" s="237" t="s">
        <v>138</v>
      </c>
      <c r="E177" s="249" t="s">
        <v>1</v>
      </c>
      <c r="F177" s="250" t="s">
        <v>140</v>
      </c>
      <c r="G177" s="248"/>
      <c r="H177" s="251">
        <v>93.659999999999997</v>
      </c>
      <c r="I177" s="252"/>
      <c r="J177" s="248"/>
      <c r="K177" s="248"/>
      <c r="L177" s="253"/>
      <c r="M177" s="254"/>
      <c r="N177" s="255"/>
      <c r="O177" s="255"/>
      <c r="P177" s="255"/>
      <c r="Q177" s="255"/>
      <c r="R177" s="255"/>
      <c r="S177" s="255"/>
      <c r="T177" s="256"/>
      <c r="AT177" s="257" t="s">
        <v>138</v>
      </c>
      <c r="AU177" s="257" t="s">
        <v>88</v>
      </c>
      <c r="AV177" s="13" t="s">
        <v>136</v>
      </c>
      <c r="AW177" s="13" t="s">
        <v>32</v>
      </c>
      <c r="AX177" s="13" t="s">
        <v>86</v>
      </c>
      <c r="AY177" s="257" t="s">
        <v>128</v>
      </c>
    </row>
    <row r="178" s="11" customFormat="1" ht="22.8" customHeight="1">
      <c r="B178" s="206"/>
      <c r="C178" s="207"/>
      <c r="D178" s="208" t="s">
        <v>77</v>
      </c>
      <c r="E178" s="220" t="s">
        <v>215</v>
      </c>
      <c r="F178" s="220" t="s">
        <v>216</v>
      </c>
      <c r="G178" s="207"/>
      <c r="H178" s="207"/>
      <c r="I178" s="210"/>
      <c r="J178" s="221">
        <f>BK178</f>
        <v>0</v>
      </c>
      <c r="K178" s="207"/>
      <c r="L178" s="212"/>
      <c r="M178" s="213"/>
      <c r="N178" s="214"/>
      <c r="O178" s="214"/>
      <c r="P178" s="215">
        <f>SUM(P179:P183)</f>
        <v>0</v>
      </c>
      <c r="Q178" s="214"/>
      <c r="R178" s="215">
        <f>SUM(R179:R183)</f>
        <v>0</v>
      </c>
      <c r="S178" s="214"/>
      <c r="T178" s="216">
        <f>SUM(T179:T183)</f>
        <v>0</v>
      </c>
      <c r="AR178" s="217" t="s">
        <v>86</v>
      </c>
      <c r="AT178" s="218" t="s">
        <v>77</v>
      </c>
      <c r="AU178" s="218" t="s">
        <v>86</v>
      </c>
      <c r="AY178" s="217" t="s">
        <v>128</v>
      </c>
      <c r="BK178" s="219">
        <f>SUM(BK179:BK183)</f>
        <v>0</v>
      </c>
    </row>
    <row r="179" s="1" customFormat="1" ht="24" customHeight="1">
      <c r="B179" s="37"/>
      <c r="C179" s="222" t="s">
        <v>217</v>
      </c>
      <c r="D179" s="222" t="s">
        <v>131</v>
      </c>
      <c r="E179" s="223" t="s">
        <v>218</v>
      </c>
      <c r="F179" s="224" t="s">
        <v>219</v>
      </c>
      <c r="G179" s="225" t="s">
        <v>220</v>
      </c>
      <c r="H179" s="226">
        <v>7.7939999999999996</v>
      </c>
      <c r="I179" s="227"/>
      <c r="J179" s="228">
        <f>ROUND(I179*H179,2)</f>
        <v>0</v>
      </c>
      <c r="K179" s="224" t="s">
        <v>135</v>
      </c>
      <c r="L179" s="42"/>
      <c r="M179" s="229" t="s">
        <v>1</v>
      </c>
      <c r="N179" s="230" t="s">
        <v>43</v>
      </c>
      <c r="O179" s="85"/>
      <c r="P179" s="231">
        <f>O179*H179</f>
        <v>0</v>
      </c>
      <c r="Q179" s="231">
        <v>0</v>
      </c>
      <c r="R179" s="231">
        <f>Q179*H179</f>
        <v>0</v>
      </c>
      <c r="S179" s="231">
        <v>0</v>
      </c>
      <c r="T179" s="232">
        <f>S179*H179</f>
        <v>0</v>
      </c>
      <c r="AR179" s="233" t="s">
        <v>136</v>
      </c>
      <c r="AT179" s="233" t="s">
        <v>131</v>
      </c>
      <c r="AU179" s="233" t="s">
        <v>88</v>
      </c>
      <c r="AY179" s="16" t="s">
        <v>128</v>
      </c>
      <c r="BE179" s="234">
        <f>IF(N179="základní",J179,0)</f>
        <v>0</v>
      </c>
      <c r="BF179" s="234">
        <f>IF(N179="snížená",J179,0)</f>
        <v>0</v>
      </c>
      <c r="BG179" s="234">
        <f>IF(N179="zákl. přenesená",J179,0)</f>
        <v>0</v>
      </c>
      <c r="BH179" s="234">
        <f>IF(N179="sníž. přenesená",J179,0)</f>
        <v>0</v>
      </c>
      <c r="BI179" s="234">
        <f>IF(N179="nulová",J179,0)</f>
        <v>0</v>
      </c>
      <c r="BJ179" s="16" t="s">
        <v>86</v>
      </c>
      <c r="BK179" s="234">
        <f>ROUND(I179*H179,2)</f>
        <v>0</v>
      </c>
      <c r="BL179" s="16" t="s">
        <v>136</v>
      </c>
      <c r="BM179" s="233" t="s">
        <v>221</v>
      </c>
    </row>
    <row r="180" s="1" customFormat="1" ht="24" customHeight="1">
      <c r="B180" s="37"/>
      <c r="C180" s="222" t="s">
        <v>222</v>
      </c>
      <c r="D180" s="222" t="s">
        <v>131</v>
      </c>
      <c r="E180" s="223" t="s">
        <v>223</v>
      </c>
      <c r="F180" s="224" t="s">
        <v>224</v>
      </c>
      <c r="G180" s="225" t="s">
        <v>220</v>
      </c>
      <c r="H180" s="226">
        <v>233.81999999999999</v>
      </c>
      <c r="I180" s="227"/>
      <c r="J180" s="228">
        <f>ROUND(I180*H180,2)</f>
        <v>0</v>
      </c>
      <c r="K180" s="224" t="s">
        <v>135</v>
      </c>
      <c r="L180" s="42"/>
      <c r="M180" s="229" t="s">
        <v>1</v>
      </c>
      <c r="N180" s="230" t="s">
        <v>43</v>
      </c>
      <c r="O180" s="85"/>
      <c r="P180" s="231">
        <f>O180*H180</f>
        <v>0</v>
      </c>
      <c r="Q180" s="231">
        <v>0</v>
      </c>
      <c r="R180" s="231">
        <f>Q180*H180</f>
        <v>0</v>
      </c>
      <c r="S180" s="231">
        <v>0</v>
      </c>
      <c r="T180" s="232">
        <f>S180*H180</f>
        <v>0</v>
      </c>
      <c r="AR180" s="233" t="s">
        <v>136</v>
      </c>
      <c r="AT180" s="233" t="s">
        <v>131</v>
      </c>
      <c r="AU180" s="233" t="s">
        <v>88</v>
      </c>
      <c r="AY180" s="16" t="s">
        <v>128</v>
      </c>
      <c r="BE180" s="234">
        <f>IF(N180="základní",J180,0)</f>
        <v>0</v>
      </c>
      <c r="BF180" s="234">
        <f>IF(N180="snížená",J180,0)</f>
        <v>0</v>
      </c>
      <c r="BG180" s="234">
        <f>IF(N180="zákl. přenesená",J180,0)</f>
        <v>0</v>
      </c>
      <c r="BH180" s="234">
        <f>IF(N180="sníž. přenesená",J180,0)</f>
        <v>0</v>
      </c>
      <c r="BI180" s="234">
        <f>IF(N180="nulová",J180,0)</f>
        <v>0</v>
      </c>
      <c r="BJ180" s="16" t="s">
        <v>86</v>
      </c>
      <c r="BK180" s="234">
        <f>ROUND(I180*H180,2)</f>
        <v>0</v>
      </c>
      <c r="BL180" s="16" t="s">
        <v>136</v>
      </c>
      <c r="BM180" s="233" t="s">
        <v>225</v>
      </c>
    </row>
    <row r="181" s="12" customFormat="1">
      <c r="B181" s="235"/>
      <c r="C181" s="236"/>
      <c r="D181" s="237" t="s">
        <v>138</v>
      </c>
      <c r="E181" s="236"/>
      <c r="F181" s="239" t="s">
        <v>226</v>
      </c>
      <c r="G181" s="236"/>
      <c r="H181" s="240">
        <v>233.81999999999999</v>
      </c>
      <c r="I181" s="241"/>
      <c r="J181" s="236"/>
      <c r="K181" s="236"/>
      <c r="L181" s="242"/>
      <c r="M181" s="243"/>
      <c r="N181" s="244"/>
      <c r="O181" s="244"/>
      <c r="P181" s="244"/>
      <c r="Q181" s="244"/>
      <c r="R181" s="244"/>
      <c r="S181" s="244"/>
      <c r="T181" s="245"/>
      <c r="AT181" s="246" t="s">
        <v>138</v>
      </c>
      <c r="AU181" s="246" t="s">
        <v>88</v>
      </c>
      <c r="AV181" s="12" t="s">
        <v>88</v>
      </c>
      <c r="AW181" s="12" t="s">
        <v>4</v>
      </c>
      <c r="AX181" s="12" t="s">
        <v>86</v>
      </c>
      <c r="AY181" s="246" t="s">
        <v>128</v>
      </c>
    </row>
    <row r="182" s="1" customFormat="1" ht="24" customHeight="1">
      <c r="B182" s="37"/>
      <c r="C182" s="222" t="s">
        <v>227</v>
      </c>
      <c r="D182" s="222" t="s">
        <v>131</v>
      </c>
      <c r="E182" s="223" t="s">
        <v>228</v>
      </c>
      <c r="F182" s="224" t="s">
        <v>229</v>
      </c>
      <c r="G182" s="225" t="s">
        <v>220</v>
      </c>
      <c r="H182" s="226">
        <v>7.7939999999999996</v>
      </c>
      <c r="I182" s="227"/>
      <c r="J182" s="228">
        <f>ROUND(I182*H182,2)</f>
        <v>0</v>
      </c>
      <c r="K182" s="224" t="s">
        <v>135</v>
      </c>
      <c r="L182" s="42"/>
      <c r="M182" s="229" t="s">
        <v>1</v>
      </c>
      <c r="N182" s="230" t="s">
        <v>43</v>
      </c>
      <c r="O182" s="85"/>
      <c r="P182" s="231">
        <f>O182*H182</f>
        <v>0</v>
      </c>
      <c r="Q182" s="231">
        <v>0</v>
      </c>
      <c r="R182" s="231">
        <f>Q182*H182</f>
        <v>0</v>
      </c>
      <c r="S182" s="231">
        <v>0</v>
      </c>
      <c r="T182" s="232">
        <f>S182*H182</f>
        <v>0</v>
      </c>
      <c r="AR182" s="233" t="s">
        <v>136</v>
      </c>
      <c r="AT182" s="233" t="s">
        <v>131</v>
      </c>
      <c r="AU182" s="233" t="s">
        <v>88</v>
      </c>
      <c r="AY182" s="16" t="s">
        <v>128</v>
      </c>
      <c r="BE182" s="234">
        <f>IF(N182="základní",J182,0)</f>
        <v>0</v>
      </c>
      <c r="BF182" s="234">
        <f>IF(N182="snížená",J182,0)</f>
        <v>0</v>
      </c>
      <c r="BG182" s="234">
        <f>IF(N182="zákl. přenesená",J182,0)</f>
        <v>0</v>
      </c>
      <c r="BH182" s="234">
        <f>IF(N182="sníž. přenesená",J182,0)</f>
        <v>0</v>
      </c>
      <c r="BI182" s="234">
        <f>IF(N182="nulová",J182,0)</f>
        <v>0</v>
      </c>
      <c r="BJ182" s="16" t="s">
        <v>86</v>
      </c>
      <c r="BK182" s="234">
        <f>ROUND(I182*H182,2)</f>
        <v>0</v>
      </c>
      <c r="BL182" s="16" t="s">
        <v>136</v>
      </c>
      <c r="BM182" s="233" t="s">
        <v>230</v>
      </c>
    </row>
    <row r="183" s="1" customFormat="1" ht="24" customHeight="1">
      <c r="B183" s="37"/>
      <c r="C183" s="222" t="s">
        <v>231</v>
      </c>
      <c r="D183" s="222" t="s">
        <v>131</v>
      </c>
      <c r="E183" s="223" t="s">
        <v>232</v>
      </c>
      <c r="F183" s="224" t="s">
        <v>233</v>
      </c>
      <c r="G183" s="225" t="s">
        <v>220</v>
      </c>
      <c r="H183" s="226">
        <v>7.7939999999999996</v>
      </c>
      <c r="I183" s="227"/>
      <c r="J183" s="228">
        <f>ROUND(I183*H183,2)</f>
        <v>0</v>
      </c>
      <c r="K183" s="224" t="s">
        <v>135</v>
      </c>
      <c r="L183" s="42"/>
      <c r="M183" s="229" t="s">
        <v>1</v>
      </c>
      <c r="N183" s="230" t="s">
        <v>43</v>
      </c>
      <c r="O183" s="85"/>
      <c r="P183" s="231">
        <f>O183*H183</f>
        <v>0</v>
      </c>
      <c r="Q183" s="231">
        <v>0</v>
      </c>
      <c r="R183" s="231">
        <f>Q183*H183</f>
        <v>0</v>
      </c>
      <c r="S183" s="231">
        <v>0</v>
      </c>
      <c r="T183" s="232">
        <f>S183*H183</f>
        <v>0</v>
      </c>
      <c r="AR183" s="233" t="s">
        <v>136</v>
      </c>
      <c r="AT183" s="233" t="s">
        <v>131</v>
      </c>
      <c r="AU183" s="233" t="s">
        <v>88</v>
      </c>
      <c r="AY183" s="16" t="s">
        <v>128</v>
      </c>
      <c r="BE183" s="234">
        <f>IF(N183="základní",J183,0)</f>
        <v>0</v>
      </c>
      <c r="BF183" s="234">
        <f>IF(N183="snížená",J183,0)</f>
        <v>0</v>
      </c>
      <c r="BG183" s="234">
        <f>IF(N183="zákl. přenesená",J183,0)</f>
        <v>0</v>
      </c>
      <c r="BH183" s="234">
        <f>IF(N183="sníž. přenesená",J183,0)</f>
        <v>0</v>
      </c>
      <c r="BI183" s="234">
        <f>IF(N183="nulová",J183,0)</f>
        <v>0</v>
      </c>
      <c r="BJ183" s="16" t="s">
        <v>86</v>
      </c>
      <c r="BK183" s="234">
        <f>ROUND(I183*H183,2)</f>
        <v>0</v>
      </c>
      <c r="BL183" s="16" t="s">
        <v>136</v>
      </c>
      <c r="BM183" s="233" t="s">
        <v>234</v>
      </c>
    </row>
    <row r="184" s="11" customFormat="1" ht="22.8" customHeight="1">
      <c r="B184" s="206"/>
      <c r="C184" s="207"/>
      <c r="D184" s="208" t="s">
        <v>77</v>
      </c>
      <c r="E184" s="220" t="s">
        <v>235</v>
      </c>
      <c r="F184" s="220" t="s">
        <v>236</v>
      </c>
      <c r="G184" s="207"/>
      <c r="H184" s="207"/>
      <c r="I184" s="210"/>
      <c r="J184" s="221">
        <f>BK184</f>
        <v>0</v>
      </c>
      <c r="K184" s="207"/>
      <c r="L184" s="212"/>
      <c r="M184" s="213"/>
      <c r="N184" s="214"/>
      <c r="O184" s="214"/>
      <c r="P184" s="215">
        <f>P185</f>
        <v>0</v>
      </c>
      <c r="Q184" s="214"/>
      <c r="R184" s="215">
        <f>R185</f>
        <v>0</v>
      </c>
      <c r="S184" s="214"/>
      <c r="T184" s="216">
        <f>T185</f>
        <v>0</v>
      </c>
      <c r="AR184" s="217" t="s">
        <v>86</v>
      </c>
      <c r="AT184" s="218" t="s">
        <v>77</v>
      </c>
      <c r="AU184" s="218" t="s">
        <v>86</v>
      </c>
      <c r="AY184" s="217" t="s">
        <v>128</v>
      </c>
      <c r="BK184" s="219">
        <f>BK185</f>
        <v>0</v>
      </c>
    </row>
    <row r="185" s="1" customFormat="1" ht="16.5" customHeight="1">
      <c r="B185" s="37"/>
      <c r="C185" s="222" t="s">
        <v>7</v>
      </c>
      <c r="D185" s="222" t="s">
        <v>131</v>
      </c>
      <c r="E185" s="223" t="s">
        <v>237</v>
      </c>
      <c r="F185" s="224" t="s">
        <v>238</v>
      </c>
      <c r="G185" s="225" t="s">
        <v>220</v>
      </c>
      <c r="H185" s="226">
        <v>4.0759999999999996</v>
      </c>
      <c r="I185" s="227"/>
      <c r="J185" s="228">
        <f>ROUND(I185*H185,2)</f>
        <v>0</v>
      </c>
      <c r="K185" s="224" t="s">
        <v>135</v>
      </c>
      <c r="L185" s="42"/>
      <c r="M185" s="229" t="s">
        <v>1</v>
      </c>
      <c r="N185" s="230" t="s">
        <v>43</v>
      </c>
      <c r="O185" s="85"/>
      <c r="P185" s="231">
        <f>O185*H185</f>
        <v>0</v>
      </c>
      <c r="Q185" s="231">
        <v>0</v>
      </c>
      <c r="R185" s="231">
        <f>Q185*H185</f>
        <v>0</v>
      </c>
      <c r="S185" s="231">
        <v>0</v>
      </c>
      <c r="T185" s="232">
        <f>S185*H185</f>
        <v>0</v>
      </c>
      <c r="AR185" s="233" t="s">
        <v>136</v>
      </c>
      <c r="AT185" s="233" t="s">
        <v>131</v>
      </c>
      <c r="AU185" s="233" t="s">
        <v>88</v>
      </c>
      <c r="AY185" s="16" t="s">
        <v>128</v>
      </c>
      <c r="BE185" s="234">
        <f>IF(N185="základní",J185,0)</f>
        <v>0</v>
      </c>
      <c r="BF185" s="234">
        <f>IF(N185="snížená",J185,0)</f>
        <v>0</v>
      </c>
      <c r="BG185" s="234">
        <f>IF(N185="zákl. přenesená",J185,0)</f>
        <v>0</v>
      </c>
      <c r="BH185" s="234">
        <f>IF(N185="sníž. přenesená",J185,0)</f>
        <v>0</v>
      </c>
      <c r="BI185" s="234">
        <f>IF(N185="nulová",J185,0)</f>
        <v>0</v>
      </c>
      <c r="BJ185" s="16" t="s">
        <v>86</v>
      </c>
      <c r="BK185" s="234">
        <f>ROUND(I185*H185,2)</f>
        <v>0</v>
      </c>
      <c r="BL185" s="16" t="s">
        <v>136</v>
      </c>
      <c r="BM185" s="233" t="s">
        <v>239</v>
      </c>
    </row>
    <row r="186" s="11" customFormat="1" ht="25.92" customHeight="1">
      <c r="B186" s="206"/>
      <c r="C186" s="207"/>
      <c r="D186" s="208" t="s">
        <v>77</v>
      </c>
      <c r="E186" s="209" t="s">
        <v>240</v>
      </c>
      <c r="F186" s="209" t="s">
        <v>241</v>
      </c>
      <c r="G186" s="207"/>
      <c r="H186" s="207"/>
      <c r="I186" s="210"/>
      <c r="J186" s="211">
        <f>BK186</f>
        <v>0</v>
      </c>
      <c r="K186" s="207"/>
      <c r="L186" s="212"/>
      <c r="M186" s="213"/>
      <c r="N186" s="214"/>
      <c r="O186" s="214"/>
      <c r="P186" s="215">
        <f>P187+P196+P230+P242+P249+P280+P307</f>
        <v>0</v>
      </c>
      <c r="Q186" s="214"/>
      <c r="R186" s="215">
        <f>R187+R196+R230+R242+R249+R280+R307</f>
        <v>0.83999929999999989</v>
      </c>
      <c r="S186" s="214"/>
      <c r="T186" s="216">
        <f>T187+T196+T230+T242+T249+T280+T307</f>
        <v>0.12677620000000001</v>
      </c>
      <c r="AR186" s="217" t="s">
        <v>88</v>
      </c>
      <c r="AT186" s="218" t="s">
        <v>77</v>
      </c>
      <c r="AU186" s="218" t="s">
        <v>78</v>
      </c>
      <c r="AY186" s="217" t="s">
        <v>128</v>
      </c>
      <c r="BK186" s="219">
        <f>BK187+BK196+BK230+BK242+BK249+BK280+BK307</f>
        <v>0</v>
      </c>
    </row>
    <row r="187" s="11" customFormat="1" ht="22.8" customHeight="1">
      <c r="B187" s="206"/>
      <c r="C187" s="207"/>
      <c r="D187" s="208" t="s">
        <v>77</v>
      </c>
      <c r="E187" s="220" t="s">
        <v>242</v>
      </c>
      <c r="F187" s="220" t="s">
        <v>243</v>
      </c>
      <c r="G187" s="207"/>
      <c r="H187" s="207"/>
      <c r="I187" s="210"/>
      <c r="J187" s="221">
        <f>BK187</f>
        <v>0</v>
      </c>
      <c r="K187" s="207"/>
      <c r="L187" s="212"/>
      <c r="M187" s="213"/>
      <c r="N187" s="214"/>
      <c r="O187" s="214"/>
      <c r="P187" s="215">
        <f>SUM(P188:P195)</f>
        <v>0</v>
      </c>
      <c r="Q187" s="214"/>
      <c r="R187" s="215">
        <f>SUM(R188:R195)</f>
        <v>0.00032000000000000003</v>
      </c>
      <c r="S187" s="214"/>
      <c r="T187" s="216">
        <f>SUM(T188:T195)</f>
        <v>0.00015799999999999999</v>
      </c>
      <c r="AR187" s="217" t="s">
        <v>88</v>
      </c>
      <c r="AT187" s="218" t="s">
        <v>77</v>
      </c>
      <c r="AU187" s="218" t="s">
        <v>86</v>
      </c>
      <c r="AY187" s="217" t="s">
        <v>128</v>
      </c>
      <c r="BK187" s="219">
        <f>SUM(BK188:BK195)</f>
        <v>0</v>
      </c>
    </row>
    <row r="188" s="1" customFormat="1" ht="24" customHeight="1">
      <c r="B188" s="37"/>
      <c r="C188" s="222" t="s">
        <v>244</v>
      </c>
      <c r="D188" s="222" t="s">
        <v>131</v>
      </c>
      <c r="E188" s="223" t="s">
        <v>245</v>
      </c>
      <c r="F188" s="224" t="s">
        <v>246</v>
      </c>
      <c r="G188" s="225" t="s">
        <v>247</v>
      </c>
      <c r="H188" s="226">
        <v>2</v>
      </c>
      <c r="I188" s="227"/>
      <c r="J188" s="228">
        <f>ROUND(I188*H188,2)</f>
        <v>0</v>
      </c>
      <c r="K188" s="224" t="s">
        <v>135</v>
      </c>
      <c r="L188" s="42"/>
      <c r="M188" s="229" t="s">
        <v>1</v>
      </c>
      <c r="N188" s="230" t="s">
        <v>43</v>
      </c>
      <c r="O188" s="85"/>
      <c r="P188" s="231">
        <f>O188*H188</f>
        <v>0</v>
      </c>
      <c r="Q188" s="231">
        <v>0</v>
      </c>
      <c r="R188" s="231">
        <f>Q188*H188</f>
        <v>0</v>
      </c>
      <c r="S188" s="231">
        <v>0</v>
      </c>
      <c r="T188" s="232">
        <f>S188*H188</f>
        <v>0</v>
      </c>
      <c r="AR188" s="233" t="s">
        <v>209</v>
      </c>
      <c r="AT188" s="233" t="s">
        <v>131</v>
      </c>
      <c r="AU188" s="233" t="s">
        <v>88</v>
      </c>
      <c r="AY188" s="16" t="s">
        <v>128</v>
      </c>
      <c r="BE188" s="234">
        <f>IF(N188="základní",J188,0)</f>
        <v>0</v>
      </c>
      <c r="BF188" s="234">
        <f>IF(N188="snížená",J188,0)</f>
        <v>0</v>
      </c>
      <c r="BG188" s="234">
        <f>IF(N188="zákl. přenesená",J188,0)</f>
        <v>0</v>
      </c>
      <c r="BH188" s="234">
        <f>IF(N188="sníž. přenesená",J188,0)</f>
        <v>0</v>
      </c>
      <c r="BI188" s="234">
        <f>IF(N188="nulová",J188,0)</f>
        <v>0</v>
      </c>
      <c r="BJ188" s="16" t="s">
        <v>86</v>
      </c>
      <c r="BK188" s="234">
        <f>ROUND(I188*H188,2)</f>
        <v>0</v>
      </c>
      <c r="BL188" s="16" t="s">
        <v>209</v>
      </c>
      <c r="BM188" s="233" t="s">
        <v>248</v>
      </c>
    </row>
    <row r="189" s="1" customFormat="1" ht="24" customHeight="1">
      <c r="B189" s="37"/>
      <c r="C189" s="268" t="s">
        <v>249</v>
      </c>
      <c r="D189" s="268" t="s">
        <v>250</v>
      </c>
      <c r="E189" s="269" t="s">
        <v>251</v>
      </c>
      <c r="F189" s="270" t="s">
        <v>252</v>
      </c>
      <c r="G189" s="271" t="s">
        <v>247</v>
      </c>
      <c r="H189" s="272">
        <v>2</v>
      </c>
      <c r="I189" s="273"/>
      <c r="J189" s="274">
        <f>ROUND(I189*H189,2)</f>
        <v>0</v>
      </c>
      <c r="K189" s="270" t="s">
        <v>135</v>
      </c>
      <c r="L189" s="275"/>
      <c r="M189" s="276" t="s">
        <v>1</v>
      </c>
      <c r="N189" s="277" t="s">
        <v>43</v>
      </c>
      <c r="O189" s="85"/>
      <c r="P189" s="231">
        <f>O189*H189</f>
        <v>0</v>
      </c>
      <c r="Q189" s="231">
        <v>5.0000000000000002E-05</v>
      </c>
      <c r="R189" s="231">
        <f>Q189*H189</f>
        <v>0.00010000000000000001</v>
      </c>
      <c r="S189" s="231">
        <v>0</v>
      </c>
      <c r="T189" s="232">
        <f>S189*H189</f>
        <v>0</v>
      </c>
      <c r="AR189" s="233" t="s">
        <v>253</v>
      </c>
      <c r="AT189" s="233" t="s">
        <v>250</v>
      </c>
      <c r="AU189" s="233" t="s">
        <v>88</v>
      </c>
      <c r="AY189" s="16" t="s">
        <v>128</v>
      </c>
      <c r="BE189" s="234">
        <f>IF(N189="základní",J189,0)</f>
        <v>0</v>
      </c>
      <c r="BF189" s="234">
        <f>IF(N189="snížená",J189,0)</f>
        <v>0</v>
      </c>
      <c r="BG189" s="234">
        <f>IF(N189="zákl. přenesená",J189,0)</f>
        <v>0</v>
      </c>
      <c r="BH189" s="234">
        <f>IF(N189="sníž. přenesená",J189,0)</f>
        <v>0</v>
      </c>
      <c r="BI189" s="234">
        <f>IF(N189="nulová",J189,0)</f>
        <v>0</v>
      </c>
      <c r="BJ189" s="16" t="s">
        <v>86</v>
      </c>
      <c r="BK189" s="234">
        <f>ROUND(I189*H189,2)</f>
        <v>0</v>
      </c>
      <c r="BL189" s="16" t="s">
        <v>209</v>
      </c>
      <c r="BM189" s="233" t="s">
        <v>254</v>
      </c>
    </row>
    <row r="190" s="1" customFormat="1" ht="16.5" customHeight="1">
      <c r="B190" s="37"/>
      <c r="C190" s="268" t="s">
        <v>255</v>
      </c>
      <c r="D190" s="268" t="s">
        <v>250</v>
      </c>
      <c r="E190" s="269" t="s">
        <v>256</v>
      </c>
      <c r="F190" s="270" t="s">
        <v>257</v>
      </c>
      <c r="G190" s="271" t="s">
        <v>247</v>
      </c>
      <c r="H190" s="272">
        <v>2</v>
      </c>
      <c r="I190" s="273"/>
      <c r="J190" s="274">
        <f>ROUND(I190*H190,2)</f>
        <v>0</v>
      </c>
      <c r="K190" s="270" t="s">
        <v>135</v>
      </c>
      <c r="L190" s="275"/>
      <c r="M190" s="276" t="s">
        <v>1</v>
      </c>
      <c r="N190" s="277" t="s">
        <v>43</v>
      </c>
      <c r="O190" s="85"/>
      <c r="P190" s="231">
        <f>O190*H190</f>
        <v>0</v>
      </c>
      <c r="Q190" s="231">
        <v>5.0000000000000002E-05</v>
      </c>
      <c r="R190" s="231">
        <f>Q190*H190</f>
        <v>0.00010000000000000001</v>
      </c>
      <c r="S190" s="231">
        <v>0</v>
      </c>
      <c r="T190" s="232">
        <f>S190*H190</f>
        <v>0</v>
      </c>
      <c r="AR190" s="233" t="s">
        <v>253</v>
      </c>
      <c r="AT190" s="233" t="s">
        <v>250</v>
      </c>
      <c r="AU190" s="233" t="s">
        <v>88</v>
      </c>
      <c r="AY190" s="16" t="s">
        <v>128</v>
      </c>
      <c r="BE190" s="234">
        <f>IF(N190="základní",J190,0)</f>
        <v>0</v>
      </c>
      <c r="BF190" s="234">
        <f>IF(N190="snížená",J190,0)</f>
        <v>0</v>
      </c>
      <c r="BG190" s="234">
        <f>IF(N190="zákl. přenesená",J190,0)</f>
        <v>0</v>
      </c>
      <c r="BH190" s="234">
        <f>IF(N190="sníž. přenesená",J190,0)</f>
        <v>0</v>
      </c>
      <c r="BI190" s="234">
        <f>IF(N190="nulová",J190,0)</f>
        <v>0</v>
      </c>
      <c r="BJ190" s="16" t="s">
        <v>86</v>
      </c>
      <c r="BK190" s="234">
        <f>ROUND(I190*H190,2)</f>
        <v>0</v>
      </c>
      <c r="BL190" s="16" t="s">
        <v>209</v>
      </c>
      <c r="BM190" s="233" t="s">
        <v>258</v>
      </c>
    </row>
    <row r="191" s="1" customFormat="1" ht="16.5" customHeight="1">
      <c r="B191" s="37"/>
      <c r="C191" s="268" t="s">
        <v>259</v>
      </c>
      <c r="D191" s="268" t="s">
        <v>250</v>
      </c>
      <c r="E191" s="269" t="s">
        <v>260</v>
      </c>
      <c r="F191" s="270" t="s">
        <v>261</v>
      </c>
      <c r="G191" s="271" t="s">
        <v>247</v>
      </c>
      <c r="H191" s="272">
        <v>2</v>
      </c>
      <c r="I191" s="273"/>
      <c r="J191" s="274">
        <f>ROUND(I191*H191,2)</f>
        <v>0</v>
      </c>
      <c r="K191" s="270" t="s">
        <v>135</v>
      </c>
      <c r="L191" s="275"/>
      <c r="M191" s="276" t="s">
        <v>1</v>
      </c>
      <c r="N191" s="277" t="s">
        <v>43</v>
      </c>
      <c r="O191" s="85"/>
      <c r="P191" s="231">
        <f>O191*H191</f>
        <v>0</v>
      </c>
      <c r="Q191" s="231">
        <v>6.0000000000000002E-05</v>
      </c>
      <c r="R191" s="231">
        <f>Q191*H191</f>
        <v>0.00012</v>
      </c>
      <c r="S191" s="231">
        <v>0</v>
      </c>
      <c r="T191" s="232">
        <f>S191*H191</f>
        <v>0</v>
      </c>
      <c r="AR191" s="233" t="s">
        <v>253</v>
      </c>
      <c r="AT191" s="233" t="s">
        <v>250</v>
      </c>
      <c r="AU191" s="233" t="s">
        <v>88</v>
      </c>
      <c r="AY191" s="16" t="s">
        <v>128</v>
      </c>
      <c r="BE191" s="234">
        <f>IF(N191="základní",J191,0)</f>
        <v>0</v>
      </c>
      <c r="BF191" s="234">
        <f>IF(N191="snížená",J191,0)</f>
        <v>0</v>
      </c>
      <c r="BG191" s="234">
        <f>IF(N191="zákl. přenesená",J191,0)</f>
        <v>0</v>
      </c>
      <c r="BH191" s="234">
        <f>IF(N191="sníž. přenesená",J191,0)</f>
        <v>0</v>
      </c>
      <c r="BI191" s="234">
        <f>IF(N191="nulová",J191,0)</f>
        <v>0</v>
      </c>
      <c r="BJ191" s="16" t="s">
        <v>86</v>
      </c>
      <c r="BK191" s="234">
        <f>ROUND(I191*H191,2)</f>
        <v>0</v>
      </c>
      <c r="BL191" s="16" t="s">
        <v>209</v>
      </c>
      <c r="BM191" s="233" t="s">
        <v>262</v>
      </c>
    </row>
    <row r="192" s="1" customFormat="1" ht="24" customHeight="1">
      <c r="B192" s="37"/>
      <c r="C192" s="222" t="s">
        <v>263</v>
      </c>
      <c r="D192" s="222" t="s">
        <v>131</v>
      </c>
      <c r="E192" s="223" t="s">
        <v>264</v>
      </c>
      <c r="F192" s="224" t="s">
        <v>265</v>
      </c>
      <c r="G192" s="225" t="s">
        <v>247</v>
      </c>
      <c r="H192" s="226">
        <v>2</v>
      </c>
      <c r="I192" s="227"/>
      <c r="J192" s="228">
        <f>ROUND(I192*H192,2)</f>
        <v>0</v>
      </c>
      <c r="K192" s="224" t="s">
        <v>135</v>
      </c>
      <c r="L192" s="42"/>
      <c r="M192" s="229" t="s">
        <v>1</v>
      </c>
      <c r="N192" s="230" t="s">
        <v>43</v>
      </c>
      <c r="O192" s="85"/>
      <c r="P192" s="231">
        <f>O192*H192</f>
        <v>0</v>
      </c>
      <c r="Q192" s="231">
        <v>0</v>
      </c>
      <c r="R192" s="231">
        <f>Q192*H192</f>
        <v>0</v>
      </c>
      <c r="S192" s="231">
        <v>7.8999999999999996E-05</v>
      </c>
      <c r="T192" s="232">
        <f>S192*H192</f>
        <v>0.00015799999999999999</v>
      </c>
      <c r="AR192" s="233" t="s">
        <v>209</v>
      </c>
      <c r="AT192" s="233" t="s">
        <v>131</v>
      </c>
      <c r="AU192" s="233" t="s">
        <v>88</v>
      </c>
      <c r="AY192" s="16" t="s">
        <v>128</v>
      </c>
      <c r="BE192" s="234">
        <f>IF(N192="základní",J192,0)</f>
        <v>0</v>
      </c>
      <c r="BF192" s="234">
        <f>IF(N192="snížená",J192,0)</f>
        <v>0</v>
      </c>
      <c r="BG192" s="234">
        <f>IF(N192="zákl. přenesená",J192,0)</f>
        <v>0</v>
      </c>
      <c r="BH192" s="234">
        <f>IF(N192="sníž. přenesená",J192,0)</f>
        <v>0</v>
      </c>
      <c r="BI192" s="234">
        <f>IF(N192="nulová",J192,0)</f>
        <v>0</v>
      </c>
      <c r="BJ192" s="16" t="s">
        <v>86</v>
      </c>
      <c r="BK192" s="234">
        <f>ROUND(I192*H192,2)</f>
        <v>0</v>
      </c>
      <c r="BL192" s="16" t="s">
        <v>209</v>
      </c>
      <c r="BM192" s="233" t="s">
        <v>266</v>
      </c>
    </row>
    <row r="193" s="1" customFormat="1" ht="24" customHeight="1">
      <c r="B193" s="37"/>
      <c r="C193" s="222" t="s">
        <v>267</v>
      </c>
      <c r="D193" s="222" t="s">
        <v>131</v>
      </c>
      <c r="E193" s="223" t="s">
        <v>268</v>
      </c>
      <c r="F193" s="224" t="s">
        <v>269</v>
      </c>
      <c r="G193" s="225" t="s">
        <v>247</v>
      </c>
      <c r="H193" s="226">
        <v>1</v>
      </c>
      <c r="I193" s="227"/>
      <c r="J193" s="228">
        <f>ROUND(I193*H193,2)</f>
        <v>0</v>
      </c>
      <c r="K193" s="224" t="s">
        <v>135</v>
      </c>
      <c r="L193" s="42"/>
      <c r="M193" s="229" t="s">
        <v>1</v>
      </c>
      <c r="N193" s="230" t="s">
        <v>43</v>
      </c>
      <c r="O193" s="85"/>
      <c r="P193" s="231">
        <f>O193*H193</f>
        <v>0</v>
      </c>
      <c r="Q193" s="231">
        <v>0</v>
      </c>
      <c r="R193" s="231">
        <f>Q193*H193</f>
        <v>0</v>
      </c>
      <c r="S193" s="231">
        <v>0</v>
      </c>
      <c r="T193" s="232">
        <f>S193*H193</f>
        <v>0</v>
      </c>
      <c r="AR193" s="233" t="s">
        <v>209</v>
      </c>
      <c r="AT193" s="233" t="s">
        <v>131</v>
      </c>
      <c r="AU193" s="233" t="s">
        <v>88</v>
      </c>
      <c r="AY193" s="16" t="s">
        <v>128</v>
      </c>
      <c r="BE193" s="234">
        <f>IF(N193="základní",J193,0)</f>
        <v>0</v>
      </c>
      <c r="BF193" s="234">
        <f>IF(N193="snížená",J193,0)</f>
        <v>0</v>
      </c>
      <c r="BG193" s="234">
        <f>IF(N193="zákl. přenesená",J193,0)</f>
        <v>0</v>
      </c>
      <c r="BH193" s="234">
        <f>IF(N193="sníž. přenesená",J193,0)</f>
        <v>0</v>
      </c>
      <c r="BI193" s="234">
        <f>IF(N193="nulová",J193,0)</f>
        <v>0</v>
      </c>
      <c r="BJ193" s="16" t="s">
        <v>86</v>
      </c>
      <c r="BK193" s="234">
        <f>ROUND(I193*H193,2)</f>
        <v>0</v>
      </c>
      <c r="BL193" s="16" t="s">
        <v>209</v>
      </c>
      <c r="BM193" s="233" t="s">
        <v>270</v>
      </c>
    </row>
    <row r="194" s="1" customFormat="1" ht="24" customHeight="1">
      <c r="B194" s="37"/>
      <c r="C194" s="222" t="s">
        <v>271</v>
      </c>
      <c r="D194" s="222" t="s">
        <v>131</v>
      </c>
      <c r="E194" s="223" t="s">
        <v>272</v>
      </c>
      <c r="F194" s="224" t="s">
        <v>273</v>
      </c>
      <c r="G194" s="225" t="s">
        <v>247</v>
      </c>
      <c r="H194" s="226">
        <v>1</v>
      </c>
      <c r="I194" s="227"/>
      <c r="J194" s="228">
        <f>ROUND(I194*H194,2)</f>
        <v>0</v>
      </c>
      <c r="K194" s="224" t="s">
        <v>135</v>
      </c>
      <c r="L194" s="42"/>
      <c r="M194" s="229" t="s">
        <v>1</v>
      </c>
      <c r="N194" s="230" t="s">
        <v>43</v>
      </c>
      <c r="O194" s="85"/>
      <c r="P194" s="231">
        <f>O194*H194</f>
        <v>0</v>
      </c>
      <c r="Q194" s="231">
        <v>0</v>
      </c>
      <c r="R194" s="231">
        <f>Q194*H194</f>
        <v>0</v>
      </c>
      <c r="S194" s="231">
        <v>0</v>
      </c>
      <c r="T194" s="232">
        <f>S194*H194</f>
        <v>0</v>
      </c>
      <c r="AR194" s="233" t="s">
        <v>209</v>
      </c>
      <c r="AT194" s="233" t="s">
        <v>131</v>
      </c>
      <c r="AU194" s="233" t="s">
        <v>88</v>
      </c>
      <c r="AY194" s="16" t="s">
        <v>128</v>
      </c>
      <c r="BE194" s="234">
        <f>IF(N194="základní",J194,0)</f>
        <v>0</v>
      </c>
      <c r="BF194" s="234">
        <f>IF(N194="snížená",J194,0)</f>
        <v>0</v>
      </c>
      <c r="BG194" s="234">
        <f>IF(N194="zákl. přenesená",J194,0)</f>
        <v>0</v>
      </c>
      <c r="BH194" s="234">
        <f>IF(N194="sníž. přenesená",J194,0)</f>
        <v>0</v>
      </c>
      <c r="BI194" s="234">
        <f>IF(N194="nulová",J194,0)</f>
        <v>0</v>
      </c>
      <c r="BJ194" s="16" t="s">
        <v>86</v>
      </c>
      <c r="BK194" s="234">
        <f>ROUND(I194*H194,2)</f>
        <v>0</v>
      </c>
      <c r="BL194" s="16" t="s">
        <v>209</v>
      </c>
      <c r="BM194" s="233" t="s">
        <v>274</v>
      </c>
    </row>
    <row r="195" s="1" customFormat="1" ht="24" customHeight="1">
      <c r="B195" s="37"/>
      <c r="C195" s="222" t="s">
        <v>275</v>
      </c>
      <c r="D195" s="222" t="s">
        <v>131</v>
      </c>
      <c r="E195" s="223" t="s">
        <v>276</v>
      </c>
      <c r="F195" s="224" t="s">
        <v>277</v>
      </c>
      <c r="G195" s="225" t="s">
        <v>220</v>
      </c>
      <c r="H195" s="226">
        <v>0.001</v>
      </c>
      <c r="I195" s="227"/>
      <c r="J195" s="228">
        <f>ROUND(I195*H195,2)</f>
        <v>0</v>
      </c>
      <c r="K195" s="224" t="s">
        <v>135</v>
      </c>
      <c r="L195" s="42"/>
      <c r="M195" s="229" t="s">
        <v>1</v>
      </c>
      <c r="N195" s="230" t="s">
        <v>43</v>
      </c>
      <c r="O195" s="85"/>
      <c r="P195" s="231">
        <f>O195*H195</f>
        <v>0</v>
      </c>
      <c r="Q195" s="231">
        <v>0</v>
      </c>
      <c r="R195" s="231">
        <f>Q195*H195</f>
        <v>0</v>
      </c>
      <c r="S195" s="231">
        <v>0</v>
      </c>
      <c r="T195" s="232">
        <f>S195*H195</f>
        <v>0</v>
      </c>
      <c r="AR195" s="233" t="s">
        <v>209</v>
      </c>
      <c r="AT195" s="233" t="s">
        <v>131</v>
      </c>
      <c r="AU195" s="233" t="s">
        <v>88</v>
      </c>
      <c r="AY195" s="16" t="s">
        <v>128</v>
      </c>
      <c r="BE195" s="234">
        <f>IF(N195="základní",J195,0)</f>
        <v>0</v>
      </c>
      <c r="BF195" s="234">
        <f>IF(N195="snížená",J195,0)</f>
        <v>0</v>
      </c>
      <c r="BG195" s="234">
        <f>IF(N195="zákl. přenesená",J195,0)</f>
        <v>0</v>
      </c>
      <c r="BH195" s="234">
        <f>IF(N195="sníž. přenesená",J195,0)</f>
        <v>0</v>
      </c>
      <c r="BI195" s="234">
        <f>IF(N195="nulová",J195,0)</f>
        <v>0</v>
      </c>
      <c r="BJ195" s="16" t="s">
        <v>86</v>
      </c>
      <c r="BK195" s="234">
        <f>ROUND(I195*H195,2)</f>
        <v>0</v>
      </c>
      <c r="BL195" s="16" t="s">
        <v>209</v>
      </c>
      <c r="BM195" s="233" t="s">
        <v>278</v>
      </c>
    </row>
    <row r="196" s="11" customFormat="1" ht="22.8" customHeight="1">
      <c r="B196" s="206"/>
      <c r="C196" s="207"/>
      <c r="D196" s="208" t="s">
        <v>77</v>
      </c>
      <c r="E196" s="220" t="s">
        <v>279</v>
      </c>
      <c r="F196" s="220" t="s">
        <v>280</v>
      </c>
      <c r="G196" s="207"/>
      <c r="H196" s="207"/>
      <c r="I196" s="210"/>
      <c r="J196" s="221">
        <f>BK196</f>
        <v>0</v>
      </c>
      <c r="K196" s="207"/>
      <c r="L196" s="212"/>
      <c r="M196" s="213"/>
      <c r="N196" s="214"/>
      <c r="O196" s="214"/>
      <c r="P196" s="215">
        <f>SUM(P197:P229)</f>
        <v>0</v>
      </c>
      <c r="Q196" s="214"/>
      <c r="R196" s="215">
        <f>SUM(R197:R229)</f>
        <v>0.054701699999999999</v>
      </c>
      <c r="S196" s="214"/>
      <c r="T196" s="216">
        <f>SUM(T197:T229)</f>
        <v>0.045878200000000001</v>
      </c>
      <c r="AR196" s="217" t="s">
        <v>88</v>
      </c>
      <c r="AT196" s="218" t="s">
        <v>77</v>
      </c>
      <c r="AU196" s="218" t="s">
        <v>86</v>
      </c>
      <c r="AY196" s="217" t="s">
        <v>128</v>
      </c>
      <c r="BK196" s="219">
        <f>SUM(BK197:BK229)</f>
        <v>0</v>
      </c>
    </row>
    <row r="197" s="1" customFormat="1" ht="24" customHeight="1">
      <c r="B197" s="37"/>
      <c r="C197" s="222" t="s">
        <v>281</v>
      </c>
      <c r="D197" s="222" t="s">
        <v>131</v>
      </c>
      <c r="E197" s="223" t="s">
        <v>282</v>
      </c>
      <c r="F197" s="224" t="s">
        <v>283</v>
      </c>
      <c r="G197" s="225" t="s">
        <v>284</v>
      </c>
      <c r="H197" s="226">
        <v>24.02</v>
      </c>
      <c r="I197" s="227"/>
      <c r="J197" s="228">
        <f>ROUND(I197*H197,2)</f>
        <v>0</v>
      </c>
      <c r="K197" s="224" t="s">
        <v>135</v>
      </c>
      <c r="L197" s="42"/>
      <c r="M197" s="229" t="s">
        <v>1</v>
      </c>
      <c r="N197" s="230" t="s">
        <v>43</v>
      </c>
      <c r="O197" s="85"/>
      <c r="P197" s="231">
        <f>O197*H197</f>
        <v>0</v>
      </c>
      <c r="Q197" s="231">
        <v>0</v>
      </c>
      <c r="R197" s="231">
        <f>Q197*H197</f>
        <v>0</v>
      </c>
      <c r="S197" s="231">
        <v>0.00191</v>
      </c>
      <c r="T197" s="232">
        <f>S197*H197</f>
        <v>0.045878200000000001</v>
      </c>
      <c r="AR197" s="233" t="s">
        <v>209</v>
      </c>
      <c r="AT197" s="233" t="s">
        <v>131</v>
      </c>
      <c r="AU197" s="233" t="s">
        <v>88</v>
      </c>
      <c r="AY197" s="16" t="s">
        <v>128</v>
      </c>
      <c r="BE197" s="234">
        <f>IF(N197="základní",J197,0)</f>
        <v>0</v>
      </c>
      <c r="BF197" s="234">
        <f>IF(N197="snížená",J197,0)</f>
        <v>0</v>
      </c>
      <c r="BG197" s="234">
        <f>IF(N197="zákl. přenesená",J197,0)</f>
        <v>0</v>
      </c>
      <c r="BH197" s="234">
        <f>IF(N197="sníž. přenesená",J197,0)</f>
        <v>0</v>
      </c>
      <c r="BI197" s="234">
        <f>IF(N197="nulová",J197,0)</f>
        <v>0</v>
      </c>
      <c r="BJ197" s="16" t="s">
        <v>86</v>
      </c>
      <c r="BK197" s="234">
        <f>ROUND(I197*H197,2)</f>
        <v>0</v>
      </c>
      <c r="BL197" s="16" t="s">
        <v>209</v>
      </c>
      <c r="BM197" s="233" t="s">
        <v>285</v>
      </c>
    </row>
    <row r="198" s="12" customFormat="1">
      <c r="B198" s="235"/>
      <c r="C198" s="236"/>
      <c r="D198" s="237" t="s">
        <v>138</v>
      </c>
      <c r="E198" s="238" t="s">
        <v>1</v>
      </c>
      <c r="F198" s="239" t="s">
        <v>286</v>
      </c>
      <c r="G198" s="236"/>
      <c r="H198" s="240">
        <v>2.27</v>
      </c>
      <c r="I198" s="241"/>
      <c r="J198" s="236"/>
      <c r="K198" s="236"/>
      <c r="L198" s="242"/>
      <c r="M198" s="243"/>
      <c r="N198" s="244"/>
      <c r="O198" s="244"/>
      <c r="P198" s="244"/>
      <c r="Q198" s="244"/>
      <c r="R198" s="244"/>
      <c r="S198" s="244"/>
      <c r="T198" s="245"/>
      <c r="AT198" s="246" t="s">
        <v>138</v>
      </c>
      <c r="AU198" s="246" t="s">
        <v>88</v>
      </c>
      <c r="AV198" s="12" t="s">
        <v>88</v>
      </c>
      <c r="AW198" s="12" t="s">
        <v>32</v>
      </c>
      <c r="AX198" s="12" t="s">
        <v>78</v>
      </c>
      <c r="AY198" s="246" t="s">
        <v>128</v>
      </c>
    </row>
    <row r="199" s="12" customFormat="1">
      <c r="B199" s="235"/>
      <c r="C199" s="236"/>
      <c r="D199" s="237" t="s">
        <v>138</v>
      </c>
      <c r="E199" s="238" t="s">
        <v>1</v>
      </c>
      <c r="F199" s="239" t="s">
        <v>287</v>
      </c>
      <c r="G199" s="236"/>
      <c r="H199" s="240">
        <v>1.24</v>
      </c>
      <c r="I199" s="241"/>
      <c r="J199" s="236"/>
      <c r="K199" s="236"/>
      <c r="L199" s="242"/>
      <c r="M199" s="243"/>
      <c r="N199" s="244"/>
      <c r="O199" s="244"/>
      <c r="P199" s="244"/>
      <c r="Q199" s="244"/>
      <c r="R199" s="244"/>
      <c r="S199" s="244"/>
      <c r="T199" s="245"/>
      <c r="AT199" s="246" t="s">
        <v>138</v>
      </c>
      <c r="AU199" s="246" t="s">
        <v>88</v>
      </c>
      <c r="AV199" s="12" t="s">
        <v>88</v>
      </c>
      <c r="AW199" s="12" t="s">
        <v>32</v>
      </c>
      <c r="AX199" s="12" t="s">
        <v>78</v>
      </c>
      <c r="AY199" s="246" t="s">
        <v>128</v>
      </c>
    </row>
    <row r="200" s="12" customFormat="1">
      <c r="B200" s="235"/>
      <c r="C200" s="236"/>
      <c r="D200" s="237" t="s">
        <v>138</v>
      </c>
      <c r="E200" s="238" t="s">
        <v>1</v>
      </c>
      <c r="F200" s="239" t="s">
        <v>286</v>
      </c>
      <c r="G200" s="236"/>
      <c r="H200" s="240">
        <v>2.27</v>
      </c>
      <c r="I200" s="241"/>
      <c r="J200" s="236"/>
      <c r="K200" s="236"/>
      <c r="L200" s="242"/>
      <c r="M200" s="243"/>
      <c r="N200" s="244"/>
      <c r="O200" s="244"/>
      <c r="P200" s="244"/>
      <c r="Q200" s="244"/>
      <c r="R200" s="244"/>
      <c r="S200" s="244"/>
      <c r="T200" s="245"/>
      <c r="AT200" s="246" t="s">
        <v>138</v>
      </c>
      <c r="AU200" s="246" t="s">
        <v>88</v>
      </c>
      <c r="AV200" s="12" t="s">
        <v>88</v>
      </c>
      <c r="AW200" s="12" t="s">
        <v>32</v>
      </c>
      <c r="AX200" s="12" t="s">
        <v>78</v>
      </c>
      <c r="AY200" s="246" t="s">
        <v>128</v>
      </c>
    </row>
    <row r="201" s="12" customFormat="1">
      <c r="B201" s="235"/>
      <c r="C201" s="236"/>
      <c r="D201" s="237" t="s">
        <v>138</v>
      </c>
      <c r="E201" s="238" t="s">
        <v>1</v>
      </c>
      <c r="F201" s="239" t="s">
        <v>288</v>
      </c>
      <c r="G201" s="236"/>
      <c r="H201" s="240">
        <v>7.96</v>
      </c>
      <c r="I201" s="241"/>
      <c r="J201" s="236"/>
      <c r="K201" s="236"/>
      <c r="L201" s="242"/>
      <c r="M201" s="243"/>
      <c r="N201" s="244"/>
      <c r="O201" s="244"/>
      <c r="P201" s="244"/>
      <c r="Q201" s="244"/>
      <c r="R201" s="244"/>
      <c r="S201" s="244"/>
      <c r="T201" s="245"/>
      <c r="AT201" s="246" t="s">
        <v>138</v>
      </c>
      <c r="AU201" s="246" t="s">
        <v>88</v>
      </c>
      <c r="AV201" s="12" t="s">
        <v>88</v>
      </c>
      <c r="AW201" s="12" t="s">
        <v>32</v>
      </c>
      <c r="AX201" s="12" t="s">
        <v>78</v>
      </c>
      <c r="AY201" s="246" t="s">
        <v>128</v>
      </c>
    </row>
    <row r="202" s="12" customFormat="1">
      <c r="B202" s="235"/>
      <c r="C202" s="236"/>
      <c r="D202" s="237" t="s">
        <v>138</v>
      </c>
      <c r="E202" s="238" t="s">
        <v>1</v>
      </c>
      <c r="F202" s="239" t="s">
        <v>289</v>
      </c>
      <c r="G202" s="236"/>
      <c r="H202" s="240">
        <v>4.3200000000000003</v>
      </c>
      <c r="I202" s="241"/>
      <c r="J202" s="236"/>
      <c r="K202" s="236"/>
      <c r="L202" s="242"/>
      <c r="M202" s="243"/>
      <c r="N202" s="244"/>
      <c r="O202" s="244"/>
      <c r="P202" s="244"/>
      <c r="Q202" s="244"/>
      <c r="R202" s="244"/>
      <c r="S202" s="244"/>
      <c r="T202" s="245"/>
      <c r="AT202" s="246" t="s">
        <v>138</v>
      </c>
      <c r="AU202" s="246" t="s">
        <v>88</v>
      </c>
      <c r="AV202" s="12" t="s">
        <v>88</v>
      </c>
      <c r="AW202" s="12" t="s">
        <v>32</v>
      </c>
      <c r="AX202" s="12" t="s">
        <v>78</v>
      </c>
      <c r="AY202" s="246" t="s">
        <v>128</v>
      </c>
    </row>
    <row r="203" s="12" customFormat="1">
      <c r="B203" s="235"/>
      <c r="C203" s="236"/>
      <c r="D203" s="237" t="s">
        <v>138</v>
      </c>
      <c r="E203" s="238" t="s">
        <v>1</v>
      </c>
      <c r="F203" s="239" t="s">
        <v>290</v>
      </c>
      <c r="G203" s="236"/>
      <c r="H203" s="240">
        <v>5.96</v>
      </c>
      <c r="I203" s="241"/>
      <c r="J203" s="236"/>
      <c r="K203" s="236"/>
      <c r="L203" s="242"/>
      <c r="M203" s="243"/>
      <c r="N203" s="244"/>
      <c r="O203" s="244"/>
      <c r="P203" s="244"/>
      <c r="Q203" s="244"/>
      <c r="R203" s="244"/>
      <c r="S203" s="244"/>
      <c r="T203" s="245"/>
      <c r="AT203" s="246" t="s">
        <v>138</v>
      </c>
      <c r="AU203" s="246" t="s">
        <v>88</v>
      </c>
      <c r="AV203" s="12" t="s">
        <v>88</v>
      </c>
      <c r="AW203" s="12" t="s">
        <v>32</v>
      </c>
      <c r="AX203" s="12" t="s">
        <v>78</v>
      </c>
      <c r="AY203" s="246" t="s">
        <v>128</v>
      </c>
    </row>
    <row r="204" s="13" customFormat="1">
      <c r="B204" s="247"/>
      <c r="C204" s="248"/>
      <c r="D204" s="237" t="s">
        <v>138</v>
      </c>
      <c r="E204" s="249" t="s">
        <v>1</v>
      </c>
      <c r="F204" s="250" t="s">
        <v>140</v>
      </c>
      <c r="G204" s="248"/>
      <c r="H204" s="251">
        <v>24.02</v>
      </c>
      <c r="I204" s="252"/>
      <c r="J204" s="248"/>
      <c r="K204" s="248"/>
      <c r="L204" s="253"/>
      <c r="M204" s="254"/>
      <c r="N204" s="255"/>
      <c r="O204" s="255"/>
      <c r="P204" s="255"/>
      <c r="Q204" s="255"/>
      <c r="R204" s="255"/>
      <c r="S204" s="255"/>
      <c r="T204" s="256"/>
      <c r="AT204" s="257" t="s">
        <v>138</v>
      </c>
      <c r="AU204" s="257" t="s">
        <v>88</v>
      </c>
      <c r="AV204" s="13" t="s">
        <v>136</v>
      </c>
      <c r="AW204" s="13" t="s">
        <v>32</v>
      </c>
      <c r="AX204" s="13" t="s">
        <v>86</v>
      </c>
      <c r="AY204" s="257" t="s">
        <v>128</v>
      </c>
    </row>
    <row r="205" s="1" customFormat="1" ht="24" customHeight="1">
      <c r="B205" s="37"/>
      <c r="C205" s="222" t="s">
        <v>291</v>
      </c>
      <c r="D205" s="222" t="s">
        <v>131</v>
      </c>
      <c r="E205" s="223" t="s">
        <v>292</v>
      </c>
      <c r="F205" s="224" t="s">
        <v>293</v>
      </c>
      <c r="G205" s="225" t="s">
        <v>284</v>
      </c>
      <c r="H205" s="226">
        <v>4.3200000000000003</v>
      </c>
      <c r="I205" s="227"/>
      <c r="J205" s="228">
        <f>ROUND(I205*H205,2)</f>
        <v>0</v>
      </c>
      <c r="K205" s="224" t="s">
        <v>135</v>
      </c>
      <c r="L205" s="42"/>
      <c r="M205" s="229" t="s">
        <v>1</v>
      </c>
      <c r="N205" s="230" t="s">
        <v>43</v>
      </c>
      <c r="O205" s="85"/>
      <c r="P205" s="231">
        <f>O205*H205</f>
        <v>0</v>
      </c>
      <c r="Q205" s="231">
        <v>0.00124</v>
      </c>
      <c r="R205" s="231">
        <f>Q205*H205</f>
        <v>0.0053568000000000001</v>
      </c>
      <c r="S205" s="231">
        <v>0</v>
      </c>
      <c r="T205" s="232">
        <f>S205*H205</f>
        <v>0</v>
      </c>
      <c r="AR205" s="233" t="s">
        <v>209</v>
      </c>
      <c r="AT205" s="233" t="s">
        <v>131</v>
      </c>
      <c r="AU205" s="233" t="s">
        <v>88</v>
      </c>
      <c r="AY205" s="16" t="s">
        <v>128</v>
      </c>
      <c r="BE205" s="234">
        <f>IF(N205="základní",J205,0)</f>
        <v>0</v>
      </c>
      <c r="BF205" s="234">
        <f>IF(N205="snížená",J205,0)</f>
        <v>0</v>
      </c>
      <c r="BG205" s="234">
        <f>IF(N205="zákl. přenesená",J205,0)</f>
        <v>0</v>
      </c>
      <c r="BH205" s="234">
        <f>IF(N205="sníž. přenesená",J205,0)</f>
        <v>0</v>
      </c>
      <c r="BI205" s="234">
        <f>IF(N205="nulová",J205,0)</f>
        <v>0</v>
      </c>
      <c r="BJ205" s="16" t="s">
        <v>86</v>
      </c>
      <c r="BK205" s="234">
        <f>ROUND(I205*H205,2)</f>
        <v>0</v>
      </c>
      <c r="BL205" s="16" t="s">
        <v>209</v>
      </c>
      <c r="BM205" s="233" t="s">
        <v>294</v>
      </c>
    </row>
    <row r="206" s="14" customFormat="1">
      <c r="B206" s="258"/>
      <c r="C206" s="259"/>
      <c r="D206" s="237" t="s">
        <v>138</v>
      </c>
      <c r="E206" s="260" t="s">
        <v>1</v>
      </c>
      <c r="F206" s="261" t="s">
        <v>295</v>
      </c>
      <c r="G206" s="259"/>
      <c r="H206" s="260" t="s">
        <v>1</v>
      </c>
      <c r="I206" s="262"/>
      <c r="J206" s="259"/>
      <c r="K206" s="259"/>
      <c r="L206" s="263"/>
      <c r="M206" s="264"/>
      <c r="N206" s="265"/>
      <c r="O206" s="265"/>
      <c r="P206" s="265"/>
      <c r="Q206" s="265"/>
      <c r="R206" s="265"/>
      <c r="S206" s="265"/>
      <c r="T206" s="266"/>
      <c r="AT206" s="267" t="s">
        <v>138</v>
      </c>
      <c r="AU206" s="267" t="s">
        <v>88</v>
      </c>
      <c r="AV206" s="14" t="s">
        <v>86</v>
      </c>
      <c r="AW206" s="14" t="s">
        <v>32</v>
      </c>
      <c r="AX206" s="14" t="s">
        <v>78</v>
      </c>
      <c r="AY206" s="267" t="s">
        <v>128</v>
      </c>
    </row>
    <row r="207" s="12" customFormat="1">
      <c r="B207" s="235"/>
      <c r="C207" s="236"/>
      <c r="D207" s="237" t="s">
        <v>138</v>
      </c>
      <c r="E207" s="238" t="s">
        <v>1</v>
      </c>
      <c r="F207" s="239" t="s">
        <v>289</v>
      </c>
      <c r="G207" s="236"/>
      <c r="H207" s="240">
        <v>4.3200000000000003</v>
      </c>
      <c r="I207" s="241"/>
      <c r="J207" s="236"/>
      <c r="K207" s="236"/>
      <c r="L207" s="242"/>
      <c r="M207" s="243"/>
      <c r="N207" s="244"/>
      <c r="O207" s="244"/>
      <c r="P207" s="244"/>
      <c r="Q207" s="244"/>
      <c r="R207" s="244"/>
      <c r="S207" s="244"/>
      <c r="T207" s="245"/>
      <c r="AT207" s="246" t="s">
        <v>138</v>
      </c>
      <c r="AU207" s="246" t="s">
        <v>88</v>
      </c>
      <c r="AV207" s="12" t="s">
        <v>88</v>
      </c>
      <c r="AW207" s="12" t="s">
        <v>32</v>
      </c>
      <c r="AX207" s="12" t="s">
        <v>78</v>
      </c>
      <c r="AY207" s="246" t="s">
        <v>128</v>
      </c>
    </row>
    <row r="208" s="13" customFormat="1">
      <c r="B208" s="247"/>
      <c r="C208" s="248"/>
      <c r="D208" s="237" t="s">
        <v>138</v>
      </c>
      <c r="E208" s="249" t="s">
        <v>1</v>
      </c>
      <c r="F208" s="250" t="s">
        <v>140</v>
      </c>
      <c r="G208" s="248"/>
      <c r="H208" s="251">
        <v>4.3200000000000003</v>
      </c>
      <c r="I208" s="252"/>
      <c r="J208" s="248"/>
      <c r="K208" s="248"/>
      <c r="L208" s="253"/>
      <c r="M208" s="254"/>
      <c r="N208" s="255"/>
      <c r="O208" s="255"/>
      <c r="P208" s="255"/>
      <c r="Q208" s="255"/>
      <c r="R208" s="255"/>
      <c r="S208" s="255"/>
      <c r="T208" s="256"/>
      <c r="AT208" s="257" t="s">
        <v>138</v>
      </c>
      <c r="AU208" s="257" t="s">
        <v>88</v>
      </c>
      <c r="AV208" s="13" t="s">
        <v>136</v>
      </c>
      <c r="AW208" s="13" t="s">
        <v>32</v>
      </c>
      <c r="AX208" s="13" t="s">
        <v>86</v>
      </c>
      <c r="AY208" s="257" t="s">
        <v>128</v>
      </c>
    </row>
    <row r="209" s="1" customFormat="1" ht="24" customHeight="1">
      <c r="B209" s="37"/>
      <c r="C209" s="222" t="s">
        <v>253</v>
      </c>
      <c r="D209" s="222" t="s">
        <v>131</v>
      </c>
      <c r="E209" s="223" t="s">
        <v>296</v>
      </c>
      <c r="F209" s="224" t="s">
        <v>297</v>
      </c>
      <c r="G209" s="225" t="s">
        <v>284</v>
      </c>
      <c r="H209" s="226">
        <v>2.27</v>
      </c>
      <c r="I209" s="227"/>
      <c r="J209" s="228">
        <f>ROUND(I209*H209,2)</f>
        <v>0</v>
      </c>
      <c r="K209" s="224" t="s">
        <v>135</v>
      </c>
      <c r="L209" s="42"/>
      <c r="M209" s="229" t="s">
        <v>1</v>
      </c>
      <c r="N209" s="230" t="s">
        <v>43</v>
      </c>
      <c r="O209" s="85"/>
      <c r="P209" s="231">
        <f>O209*H209</f>
        <v>0</v>
      </c>
      <c r="Q209" s="231">
        <v>0.0015299999999999999</v>
      </c>
      <c r="R209" s="231">
        <f>Q209*H209</f>
        <v>0.0034730999999999998</v>
      </c>
      <c r="S209" s="231">
        <v>0</v>
      </c>
      <c r="T209" s="232">
        <f>S209*H209</f>
        <v>0</v>
      </c>
      <c r="AR209" s="233" t="s">
        <v>209</v>
      </c>
      <c r="AT209" s="233" t="s">
        <v>131</v>
      </c>
      <c r="AU209" s="233" t="s">
        <v>88</v>
      </c>
      <c r="AY209" s="16" t="s">
        <v>128</v>
      </c>
      <c r="BE209" s="234">
        <f>IF(N209="základní",J209,0)</f>
        <v>0</v>
      </c>
      <c r="BF209" s="234">
        <f>IF(N209="snížená",J209,0)</f>
        <v>0</v>
      </c>
      <c r="BG209" s="234">
        <f>IF(N209="zákl. přenesená",J209,0)</f>
        <v>0</v>
      </c>
      <c r="BH209" s="234">
        <f>IF(N209="sníž. přenesená",J209,0)</f>
        <v>0</v>
      </c>
      <c r="BI209" s="234">
        <f>IF(N209="nulová",J209,0)</f>
        <v>0</v>
      </c>
      <c r="BJ209" s="16" t="s">
        <v>86</v>
      </c>
      <c r="BK209" s="234">
        <f>ROUND(I209*H209,2)</f>
        <v>0</v>
      </c>
      <c r="BL209" s="16" t="s">
        <v>209</v>
      </c>
      <c r="BM209" s="233" t="s">
        <v>298</v>
      </c>
    </row>
    <row r="210" s="14" customFormat="1">
      <c r="B210" s="258"/>
      <c r="C210" s="259"/>
      <c r="D210" s="237" t="s">
        <v>138</v>
      </c>
      <c r="E210" s="260" t="s">
        <v>1</v>
      </c>
      <c r="F210" s="261" t="s">
        <v>299</v>
      </c>
      <c r="G210" s="259"/>
      <c r="H210" s="260" t="s">
        <v>1</v>
      </c>
      <c r="I210" s="262"/>
      <c r="J210" s="259"/>
      <c r="K210" s="259"/>
      <c r="L210" s="263"/>
      <c r="M210" s="264"/>
      <c r="N210" s="265"/>
      <c r="O210" s="265"/>
      <c r="P210" s="265"/>
      <c r="Q210" s="265"/>
      <c r="R210" s="265"/>
      <c r="S210" s="265"/>
      <c r="T210" s="266"/>
      <c r="AT210" s="267" t="s">
        <v>138</v>
      </c>
      <c r="AU210" s="267" t="s">
        <v>88</v>
      </c>
      <c r="AV210" s="14" t="s">
        <v>86</v>
      </c>
      <c r="AW210" s="14" t="s">
        <v>32</v>
      </c>
      <c r="AX210" s="14" t="s">
        <v>78</v>
      </c>
      <c r="AY210" s="267" t="s">
        <v>128</v>
      </c>
    </row>
    <row r="211" s="12" customFormat="1">
      <c r="B211" s="235"/>
      <c r="C211" s="236"/>
      <c r="D211" s="237" t="s">
        <v>138</v>
      </c>
      <c r="E211" s="238" t="s">
        <v>1</v>
      </c>
      <c r="F211" s="239" t="s">
        <v>286</v>
      </c>
      <c r="G211" s="236"/>
      <c r="H211" s="240">
        <v>2.27</v>
      </c>
      <c r="I211" s="241"/>
      <c r="J211" s="236"/>
      <c r="K211" s="236"/>
      <c r="L211" s="242"/>
      <c r="M211" s="243"/>
      <c r="N211" s="244"/>
      <c r="O211" s="244"/>
      <c r="P211" s="244"/>
      <c r="Q211" s="244"/>
      <c r="R211" s="244"/>
      <c r="S211" s="244"/>
      <c r="T211" s="245"/>
      <c r="AT211" s="246" t="s">
        <v>138</v>
      </c>
      <c r="AU211" s="246" t="s">
        <v>88</v>
      </c>
      <c r="AV211" s="12" t="s">
        <v>88</v>
      </c>
      <c r="AW211" s="12" t="s">
        <v>32</v>
      </c>
      <c r="AX211" s="12" t="s">
        <v>78</v>
      </c>
      <c r="AY211" s="246" t="s">
        <v>128</v>
      </c>
    </row>
    <row r="212" s="13" customFormat="1">
      <c r="B212" s="247"/>
      <c r="C212" s="248"/>
      <c r="D212" s="237" t="s">
        <v>138</v>
      </c>
      <c r="E212" s="249" t="s">
        <v>1</v>
      </c>
      <c r="F212" s="250" t="s">
        <v>140</v>
      </c>
      <c r="G212" s="248"/>
      <c r="H212" s="251">
        <v>2.27</v>
      </c>
      <c r="I212" s="252"/>
      <c r="J212" s="248"/>
      <c r="K212" s="248"/>
      <c r="L212" s="253"/>
      <c r="M212" s="254"/>
      <c r="N212" s="255"/>
      <c r="O212" s="255"/>
      <c r="P212" s="255"/>
      <c r="Q212" s="255"/>
      <c r="R212" s="255"/>
      <c r="S212" s="255"/>
      <c r="T212" s="256"/>
      <c r="AT212" s="257" t="s">
        <v>138</v>
      </c>
      <c r="AU212" s="257" t="s">
        <v>88</v>
      </c>
      <c r="AV212" s="13" t="s">
        <v>136</v>
      </c>
      <c r="AW212" s="13" t="s">
        <v>32</v>
      </c>
      <c r="AX212" s="13" t="s">
        <v>86</v>
      </c>
      <c r="AY212" s="257" t="s">
        <v>128</v>
      </c>
    </row>
    <row r="213" s="1" customFormat="1" ht="24" customHeight="1">
      <c r="B213" s="37"/>
      <c r="C213" s="222" t="s">
        <v>300</v>
      </c>
      <c r="D213" s="222" t="s">
        <v>131</v>
      </c>
      <c r="E213" s="223" t="s">
        <v>301</v>
      </c>
      <c r="F213" s="224" t="s">
        <v>302</v>
      </c>
      <c r="G213" s="225" t="s">
        <v>284</v>
      </c>
      <c r="H213" s="226">
        <v>7.96</v>
      </c>
      <c r="I213" s="227"/>
      <c r="J213" s="228">
        <f>ROUND(I213*H213,2)</f>
        <v>0</v>
      </c>
      <c r="K213" s="224" t="s">
        <v>135</v>
      </c>
      <c r="L213" s="42"/>
      <c r="M213" s="229" t="s">
        <v>1</v>
      </c>
      <c r="N213" s="230" t="s">
        <v>43</v>
      </c>
      <c r="O213" s="85"/>
      <c r="P213" s="231">
        <f>O213*H213</f>
        <v>0</v>
      </c>
      <c r="Q213" s="231">
        <v>0.002</v>
      </c>
      <c r="R213" s="231">
        <f>Q213*H213</f>
        <v>0.01592</v>
      </c>
      <c r="S213" s="231">
        <v>0</v>
      </c>
      <c r="T213" s="232">
        <f>S213*H213</f>
        <v>0</v>
      </c>
      <c r="AR213" s="233" t="s">
        <v>209</v>
      </c>
      <c r="AT213" s="233" t="s">
        <v>131</v>
      </c>
      <c r="AU213" s="233" t="s">
        <v>88</v>
      </c>
      <c r="AY213" s="16" t="s">
        <v>128</v>
      </c>
      <c r="BE213" s="234">
        <f>IF(N213="základní",J213,0)</f>
        <v>0</v>
      </c>
      <c r="BF213" s="234">
        <f>IF(N213="snížená",J213,0)</f>
        <v>0</v>
      </c>
      <c r="BG213" s="234">
        <f>IF(N213="zákl. přenesená",J213,0)</f>
        <v>0</v>
      </c>
      <c r="BH213" s="234">
        <f>IF(N213="sníž. přenesená",J213,0)</f>
        <v>0</v>
      </c>
      <c r="BI213" s="234">
        <f>IF(N213="nulová",J213,0)</f>
        <v>0</v>
      </c>
      <c r="BJ213" s="16" t="s">
        <v>86</v>
      </c>
      <c r="BK213" s="234">
        <f>ROUND(I213*H213,2)</f>
        <v>0</v>
      </c>
      <c r="BL213" s="16" t="s">
        <v>209</v>
      </c>
      <c r="BM213" s="233" t="s">
        <v>303</v>
      </c>
    </row>
    <row r="214" s="14" customFormat="1">
      <c r="B214" s="258"/>
      <c r="C214" s="259"/>
      <c r="D214" s="237" t="s">
        <v>138</v>
      </c>
      <c r="E214" s="260" t="s">
        <v>1</v>
      </c>
      <c r="F214" s="261" t="s">
        <v>304</v>
      </c>
      <c r="G214" s="259"/>
      <c r="H214" s="260" t="s">
        <v>1</v>
      </c>
      <c r="I214" s="262"/>
      <c r="J214" s="259"/>
      <c r="K214" s="259"/>
      <c r="L214" s="263"/>
      <c r="M214" s="264"/>
      <c r="N214" s="265"/>
      <c r="O214" s="265"/>
      <c r="P214" s="265"/>
      <c r="Q214" s="265"/>
      <c r="R214" s="265"/>
      <c r="S214" s="265"/>
      <c r="T214" s="266"/>
      <c r="AT214" s="267" t="s">
        <v>138</v>
      </c>
      <c r="AU214" s="267" t="s">
        <v>88</v>
      </c>
      <c r="AV214" s="14" t="s">
        <v>86</v>
      </c>
      <c r="AW214" s="14" t="s">
        <v>32</v>
      </c>
      <c r="AX214" s="14" t="s">
        <v>78</v>
      </c>
      <c r="AY214" s="267" t="s">
        <v>128</v>
      </c>
    </row>
    <row r="215" s="12" customFormat="1">
      <c r="B215" s="235"/>
      <c r="C215" s="236"/>
      <c r="D215" s="237" t="s">
        <v>138</v>
      </c>
      <c r="E215" s="238" t="s">
        <v>1</v>
      </c>
      <c r="F215" s="239" t="s">
        <v>288</v>
      </c>
      <c r="G215" s="236"/>
      <c r="H215" s="240">
        <v>7.96</v>
      </c>
      <c r="I215" s="241"/>
      <c r="J215" s="236"/>
      <c r="K215" s="236"/>
      <c r="L215" s="242"/>
      <c r="M215" s="243"/>
      <c r="N215" s="244"/>
      <c r="O215" s="244"/>
      <c r="P215" s="244"/>
      <c r="Q215" s="244"/>
      <c r="R215" s="244"/>
      <c r="S215" s="244"/>
      <c r="T215" s="245"/>
      <c r="AT215" s="246" t="s">
        <v>138</v>
      </c>
      <c r="AU215" s="246" t="s">
        <v>88</v>
      </c>
      <c r="AV215" s="12" t="s">
        <v>88</v>
      </c>
      <c r="AW215" s="12" t="s">
        <v>32</v>
      </c>
      <c r="AX215" s="12" t="s">
        <v>78</v>
      </c>
      <c r="AY215" s="246" t="s">
        <v>128</v>
      </c>
    </row>
    <row r="216" s="13" customFormat="1">
      <c r="B216" s="247"/>
      <c r="C216" s="248"/>
      <c r="D216" s="237" t="s">
        <v>138</v>
      </c>
      <c r="E216" s="249" t="s">
        <v>1</v>
      </c>
      <c r="F216" s="250" t="s">
        <v>140</v>
      </c>
      <c r="G216" s="248"/>
      <c r="H216" s="251">
        <v>7.96</v>
      </c>
      <c r="I216" s="252"/>
      <c r="J216" s="248"/>
      <c r="K216" s="248"/>
      <c r="L216" s="253"/>
      <c r="M216" s="254"/>
      <c r="N216" s="255"/>
      <c r="O216" s="255"/>
      <c r="P216" s="255"/>
      <c r="Q216" s="255"/>
      <c r="R216" s="255"/>
      <c r="S216" s="255"/>
      <c r="T216" s="256"/>
      <c r="AT216" s="257" t="s">
        <v>138</v>
      </c>
      <c r="AU216" s="257" t="s">
        <v>88</v>
      </c>
      <c r="AV216" s="13" t="s">
        <v>136</v>
      </c>
      <c r="AW216" s="13" t="s">
        <v>32</v>
      </c>
      <c r="AX216" s="13" t="s">
        <v>86</v>
      </c>
      <c r="AY216" s="257" t="s">
        <v>128</v>
      </c>
    </row>
    <row r="217" s="1" customFormat="1" ht="24" customHeight="1">
      <c r="B217" s="37"/>
      <c r="C217" s="222" t="s">
        <v>305</v>
      </c>
      <c r="D217" s="222" t="s">
        <v>131</v>
      </c>
      <c r="E217" s="223" t="s">
        <v>306</v>
      </c>
      <c r="F217" s="224" t="s">
        <v>307</v>
      </c>
      <c r="G217" s="225" t="s">
        <v>284</v>
      </c>
      <c r="H217" s="226">
        <v>8.2300000000000004</v>
      </c>
      <c r="I217" s="227"/>
      <c r="J217" s="228">
        <f>ROUND(I217*H217,2)</f>
        <v>0</v>
      </c>
      <c r="K217" s="224" t="s">
        <v>135</v>
      </c>
      <c r="L217" s="42"/>
      <c r="M217" s="229" t="s">
        <v>1</v>
      </c>
      <c r="N217" s="230" t="s">
        <v>43</v>
      </c>
      <c r="O217" s="85"/>
      <c r="P217" s="231">
        <f>O217*H217</f>
        <v>0</v>
      </c>
      <c r="Q217" s="231">
        <v>0.0024199999999999998</v>
      </c>
      <c r="R217" s="231">
        <f>Q217*H217</f>
        <v>0.0199166</v>
      </c>
      <c r="S217" s="231">
        <v>0</v>
      </c>
      <c r="T217" s="232">
        <f>S217*H217</f>
        <v>0</v>
      </c>
      <c r="AR217" s="233" t="s">
        <v>209</v>
      </c>
      <c r="AT217" s="233" t="s">
        <v>131</v>
      </c>
      <c r="AU217" s="233" t="s">
        <v>88</v>
      </c>
      <c r="AY217" s="16" t="s">
        <v>128</v>
      </c>
      <c r="BE217" s="234">
        <f>IF(N217="základní",J217,0)</f>
        <v>0</v>
      </c>
      <c r="BF217" s="234">
        <f>IF(N217="snížená",J217,0)</f>
        <v>0</v>
      </c>
      <c r="BG217" s="234">
        <f>IF(N217="zákl. přenesená",J217,0)</f>
        <v>0</v>
      </c>
      <c r="BH217" s="234">
        <f>IF(N217="sníž. přenesená",J217,0)</f>
        <v>0</v>
      </c>
      <c r="BI217" s="234">
        <f>IF(N217="nulová",J217,0)</f>
        <v>0</v>
      </c>
      <c r="BJ217" s="16" t="s">
        <v>86</v>
      </c>
      <c r="BK217" s="234">
        <f>ROUND(I217*H217,2)</f>
        <v>0</v>
      </c>
      <c r="BL217" s="16" t="s">
        <v>209</v>
      </c>
      <c r="BM217" s="233" t="s">
        <v>308</v>
      </c>
    </row>
    <row r="218" s="14" customFormat="1">
      <c r="B218" s="258"/>
      <c r="C218" s="259"/>
      <c r="D218" s="237" t="s">
        <v>138</v>
      </c>
      <c r="E218" s="260" t="s">
        <v>1</v>
      </c>
      <c r="F218" s="261" t="s">
        <v>309</v>
      </c>
      <c r="G218" s="259"/>
      <c r="H218" s="260" t="s">
        <v>1</v>
      </c>
      <c r="I218" s="262"/>
      <c r="J218" s="259"/>
      <c r="K218" s="259"/>
      <c r="L218" s="263"/>
      <c r="M218" s="264"/>
      <c r="N218" s="265"/>
      <c r="O218" s="265"/>
      <c r="P218" s="265"/>
      <c r="Q218" s="265"/>
      <c r="R218" s="265"/>
      <c r="S218" s="265"/>
      <c r="T218" s="266"/>
      <c r="AT218" s="267" t="s">
        <v>138</v>
      </c>
      <c r="AU218" s="267" t="s">
        <v>88</v>
      </c>
      <c r="AV218" s="14" t="s">
        <v>86</v>
      </c>
      <c r="AW218" s="14" t="s">
        <v>32</v>
      </c>
      <c r="AX218" s="14" t="s">
        <v>78</v>
      </c>
      <c r="AY218" s="267" t="s">
        <v>128</v>
      </c>
    </row>
    <row r="219" s="12" customFormat="1">
      <c r="B219" s="235"/>
      <c r="C219" s="236"/>
      <c r="D219" s="237" t="s">
        <v>138</v>
      </c>
      <c r="E219" s="238" t="s">
        <v>1</v>
      </c>
      <c r="F219" s="239" t="s">
        <v>286</v>
      </c>
      <c r="G219" s="236"/>
      <c r="H219" s="240">
        <v>2.27</v>
      </c>
      <c r="I219" s="241"/>
      <c r="J219" s="236"/>
      <c r="K219" s="236"/>
      <c r="L219" s="242"/>
      <c r="M219" s="243"/>
      <c r="N219" s="244"/>
      <c r="O219" s="244"/>
      <c r="P219" s="244"/>
      <c r="Q219" s="244"/>
      <c r="R219" s="244"/>
      <c r="S219" s="244"/>
      <c r="T219" s="245"/>
      <c r="AT219" s="246" t="s">
        <v>138</v>
      </c>
      <c r="AU219" s="246" t="s">
        <v>88</v>
      </c>
      <c r="AV219" s="12" t="s">
        <v>88</v>
      </c>
      <c r="AW219" s="12" t="s">
        <v>32</v>
      </c>
      <c r="AX219" s="12" t="s">
        <v>78</v>
      </c>
      <c r="AY219" s="246" t="s">
        <v>128</v>
      </c>
    </row>
    <row r="220" s="14" customFormat="1">
      <c r="B220" s="258"/>
      <c r="C220" s="259"/>
      <c r="D220" s="237" t="s">
        <v>138</v>
      </c>
      <c r="E220" s="260" t="s">
        <v>1</v>
      </c>
      <c r="F220" s="261" t="s">
        <v>310</v>
      </c>
      <c r="G220" s="259"/>
      <c r="H220" s="260" t="s">
        <v>1</v>
      </c>
      <c r="I220" s="262"/>
      <c r="J220" s="259"/>
      <c r="K220" s="259"/>
      <c r="L220" s="263"/>
      <c r="M220" s="264"/>
      <c r="N220" s="265"/>
      <c r="O220" s="265"/>
      <c r="P220" s="265"/>
      <c r="Q220" s="265"/>
      <c r="R220" s="265"/>
      <c r="S220" s="265"/>
      <c r="T220" s="266"/>
      <c r="AT220" s="267" t="s">
        <v>138</v>
      </c>
      <c r="AU220" s="267" t="s">
        <v>88</v>
      </c>
      <c r="AV220" s="14" t="s">
        <v>86</v>
      </c>
      <c r="AW220" s="14" t="s">
        <v>32</v>
      </c>
      <c r="AX220" s="14" t="s">
        <v>78</v>
      </c>
      <c r="AY220" s="267" t="s">
        <v>128</v>
      </c>
    </row>
    <row r="221" s="12" customFormat="1">
      <c r="B221" s="235"/>
      <c r="C221" s="236"/>
      <c r="D221" s="237" t="s">
        <v>138</v>
      </c>
      <c r="E221" s="238" t="s">
        <v>1</v>
      </c>
      <c r="F221" s="239" t="s">
        <v>290</v>
      </c>
      <c r="G221" s="236"/>
      <c r="H221" s="240">
        <v>5.96</v>
      </c>
      <c r="I221" s="241"/>
      <c r="J221" s="236"/>
      <c r="K221" s="236"/>
      <c r="L221" s="242"/>
      <c r="M221" s="243"/>
      <c r="N221" s="244"/>
      <c r="O221" s="244"/>
      <c r="P221" s="244"/>
      <c r="Q221" s="244"/>
      <c r="R221" s="244"/>
      <c r="S221" s="244"/>
      <c r="T221" s="245"/>
      <c r="AT221" s="246" t="s">
        <v>138</v>
      </c>
      <c r="AU221" s="246" t="s">
        <v>88</v>
      </c>
      <c r="AV221" s="12" t="s">
        <v>88</v>
      </c>
      <c r="AW221" s="12" t="s">
        <v>32</v>
      </c>
      <c r="AX221" s="12" t="s">
        <v>78</v>
      </c>
      <c r="AY221" s="246" t="s">
        <v>128</v>
      </c>
    </row>
    <row r="222" s="13" customFormat="1">
      <c r="B222" s="247"/>
      <c r="C222" s="248"/>
      <c r="D222" s="237" t="s">
        <v>138</v>
      </c>
      <c r="E222" s="249" t="s">
        <v>1</v>
      </c>
      <c r="F222" s="250" t="s">
        <v>140</v>
      </c>
      <c r="G222" s="248"/>
      <c r="H222" s="251">
        <v>8.2300000000000004</v>
      </c>
      <c r="I222" s="252"/>
      <c r="J222" s="248"/>
      <c r="K222" s="248"/>
      <c r="L222" s="253"/>
      <c r="M222" s="254"/>
      <c r="N222" s="255"/>
      <c r="O222" s="255"/>
      <c r="P222" s="255"/>
      <c r="Q222" s="255"/>
      <c r="R222" s="255"/>
      <c r="S222" s="255"/>
      <c r="T222" s="256"/>
      <c r="AT222" s="257" t="s">
        <v>138</v>
      </c>
      <c r="AU222" s="257" t="s">
        <v>88</v>
      </c>
      <c r="AV222" s="13" t="s">
        <v>136</v>
      </c>
      <c r="AW222" s="13" t="s">
        <v>32</v>
      </c>
      <c r="AX222" s="13" t="s">
        <v>86</v>
      </c>
      <c r="AY222" s="257" t="s">
        <v>128</v>
      </c>
    </row>
    <row r="223" s="1" customFormat="1" ht="24" customHeight="1">
      <c r="B223" s="37"/>
      <c r="C223" s="222" t="s">
        <v>311</v>
      </c>
      <c r="D223" s="222" t="s">
        <v>131</v>
      </c>
      <c r="E223" s="223" t="s">
        <v>312</v>
      </c>
      <c r="F223" s="224" t="s">
        <v>313</v>
      </c>
      <c r="G223" s="225" t="s">
        <v>284</v>
      </c>
      <c r="H223" s="226">
        <v>2.2400000000000002</v>
      </c>
      <c r="I223" s="227"/>
      <c r="J223" s="228">
        <f>ROUND(I223*H223,2)</f>
        <v>0</v>
      </c>
      <c r="K223" s="224" t="s">
        <v>135</v>
      </c>
      <c r="L223" s="42"/>
      <c r="M223" s="229" t="s">
        <v>1</v>
      </c>
      <c r="N223" s="230" t="s">
        <v>43</v>
      </c>
      <c r="O223" s="85"/>
      <c r="P223" s="231">
        <f>O223*H223</f>
        <v>0</v>
      </c>
      <c r="Q223" s="231">
        <v>0.0044799999999999996</v>
      </c>
      <c r="R223" s="231">
        <f>Q223*H223</f>
        <v>0.010035199999999999</v>
      </c>
      <c r="S223" s="231">
        <v>0</v>
      </c>
      <c r="T223" s="232">
        <f>S223*H223</f>
        <v>0</v>
      </c>
      <c r="AR223" s="233" t="s">
        <v>209</v>
      </c>
      <c r="AT223" s="233" t="s">
        <v>131</v>
      </c>
      <c r="AU223" s="233" t="s">
        <v>88</v>
      </c>
      <c r="AY223" s="16" t="s">
        <v>128</v>
      </c>
      <c r="BE223" s="234">
        <f>IF(N223="základní",J223,0)</f>
        <v>0</v>
      </c>
      <c r="BF223" s="234">
        <f>IF(N223="snížená",J223,0)</f>
        <v>0</v>
      </c>
      <c r="BG223" s="234">
        <f>IF(N223="zákl. přenesená",J223,0)</f>
        <v>0</v>
      </c>
      <c r="BH223" s="234">
        <f>IF(N223="sníž. přenesená",J223,0)</f>
        <v>0</v>
      </c>
      <c r="BI223" s="234">
        <f>IF(N223="nulová",J223,0)</f>
        <v>0</v>
      </c>
      <c r="BJ223" s="16" t="s">
        <v>86</v>
      </c>
      <c r="BK223" s="234">
        <f>ROUND(I223*H223,2)</f>
        <v>0</v>
      </c>
      <c r="BL223" s="16" t="s">
        <v>209</v>
      </c>
      <c r="BM223" s="233" t="s">
        <v>314</v>
      </c>
    </row>
    <row r="224" s="14" customFormat="1">
      <c r="B224" s="258"/>
      <c r="C224" s="259"/>
      <c r="D224" s="237" t="s">
        <v>138</v>
      </c>
      <c r="E224" s="260" t="s">
        <v>1</v>
      </c>
      <c r="F224" s="261" t="s">
        <v>315</v>
      </c>
      <c r="G224" s="259"/>
      <c r="H224" s="260" t="s">
        <v>1</v>
      </c>
      <c r="I224" s="262"/>
      <c r="J224" s="259"/>
      <c r="K224" s="259"/>
      <c r="L224" s="263"/>
      <c r="M224" s="264"/>
      <c r="N224" s="265"/>
      <c r="O224" s="265"/>
      <c r="P224" s="265"/>
      <c r="Q224" s="265"/>
      <c r="R224" s="265"/>
      <c r="S224" s="265"/>
      <c r="T224" s="266"/>
      <c r="AT224" s="267" t="s">
        <v>138</v>
      </c>
      <c r="AU224" s="267" t="s">
        <v>88</v>
      </c>
      <c r="AV224" s="14" t="s">
        <v>86</v>
      </c>
      <c r="AW224" s="14" t="s">
        <v>32</v>
      </c>
      <c r="AX224" s="14" t="s">
        <v>78</v>
      </c>
      <c r="AY224" s="267" t="s">
        <v>128</v>
      </c>
    </row>
    <row r="225" s="12" customFormat="1">
      <c r="B225" s="235"/>
      <c r="C225" s="236"/>
      <c r="D225" s="237" t="s">
        <v>138</v>
      </c>
      <c r="E225" s="238" t="s">
        <v>1</v>
      </c>
      <c r="F225" s="239" t="s">
        <v>287</v>
      </c>
      <c r="G225" s="236"/>
      <c r="H225" s="240">
        <v>1.24</v>
      </c>
      <c r="I225" s="241"/>
      <c r="J225" s="236"/>
      <c r="K225" s="236"/>
      <c r="L225" s="242"/>
      <c r="M225" s="243"/>
      <c r="N225" s="244"/>
      <c r="O225" s="244"/>
      <c r="P225" s="244"/>
      <c r="Q225" s="244"/>
      <c r="R225" s="244"/>
      <c r="S225" s="244"/>
      <c r="T225" s="245"/>
      <c r="AT225" s="246" t="s">
        <v>138</v>
      </c>
      <c r="AU225" s="246" t="s">
        <v>88</v>
      </c>
      <c r="AV225" s="12" t="s">
        <v>88</v>
      </c>
      <c r="AW225" s="12" t="s">
        <v>32</v>
      </c>
      <c r="AX225" s="12" t="s">
        <v>78</v>
      </c>
      <c r="AY225" s="246" t="s">
        <v>128</v>
      </c>
    </row>
    <row r="226" s="14" customFormat="1">
      <c r="B226" s="258"/>
      <c r="C226" s="259"/>
      <c r="D226" s="237" t="s">
        <v>138</v>
      </c>
      <c r="E226" s="260" t="s">
        <v>1</v>
      </c>
      <c r="F226" s="261" t="s">
        <v>316</v>
      </c>
      <c r="G226" s="259"/>
      <c r="H226" s="260" t="s">
        <v>1</v>
      </c>
      <c r="I226" s="262"/>
      <c r="J226" s="259"/>
      <c r="K226" s="259"/>
      <c r="L226" s="263"/>
      <c r="M226" s="264"/>
      <c r="N226" s="265"/>
      <c r="O226" s="265"/>
      <c r="P226" s="265"/>
      <c r="Q226" s="265"/>
      <c r="R226" s="265"/>
      <c r="S226" s="265"/>
      <c r="T226" s="266"/>
      <c r="AT226" s="267" t="s">
        <v>138</v>
      </c>
      <c r="AU226" s="267" t="s">
        <v>88</v>
      </c>
      <c r="AV226" s="14" t="s">
        <v>86</v>
      </c>
      <c r="AW226" s="14" t="s">
        <v>32</v>
      </c>
      <c r="AX226" s="14" t="s">
        <v>78</v>
      </c>
      <c r="AY226" s="267" t="s">
        <v>128</v>
      </c>
    </row>
    <row r="227" s="12" customFormat="1">
      <c r="B227" s="235"/>
      <c r="C227" s="236"/>
      <c r="D227" s="237" t="s">
        <v>138</v>
      </c>
      <c r="E227" s="238" t="s">
        <v>1</v>
      </c>
      <c r="F227" s="239" t="s">
        <v>317</v>
      </c>
      <c r="G227" s="236"/>
      <c r="H227" s="240">
        <v>1</v>
      </c>
      <c r="I227" s="241"/>
      <c r="J227" s="236"/>
      <c r="K227" s="236"/>
      <c r="L227" s="242"/>
      <c r="M227" s="243"/>
      <c r="N227" s="244"/>
      <c r="O227" s="244"/>
      <c r="P227" s="244"/>
      <c r="Q227" s="244"/>
      <c r="R227" s="244"/>
      <c r="S227" s="244"/>
      <c r="T227" s="245"/>
      <c r="AT227" s="246" t="s">
        <v>138</v>
      </c>
      <c r="AU227" s="246" t="s">
        <v>88</v>
      </c>
      <c r="AV227" s="12" t="s">
        <v>88</v>
      </c>
      <c r="AW227" s="12" t="s">
        <v>32</v>
      </c>
      <c r="AX227" s="12" t="s">
        <v>78</v>
      </c>
      <c r="AY227" s="246" t="s">
        <v>128</v>
      </c>
    </row>
    <row r="228" s="13" customFormat="1">
      <c r="B228" s="247"/>
      <c r="C228" s="248"/>
      <c r="D228" s="237" t="s">
        <v>138</v>
      </c>
      <c r="E228" s="249" t="s">
        <v>1</v>
      </c>
      <c r="F228" s="250" t="s">
        <v>140</v>
      </c>
      <c r="G228" s="248"/>
      <c r="H228" s="251">
        <v>2.2400000000000002</v>
      </c>
      <c r="I228" s="252"/>
      <c r="J228" s="248"/>
      <c r="K228" s="248"/>
      <c r="L228" s="253"/>
      <c r="M228" s="254"/>
      <c r="N228" s="255"/>
      <c r="O228" s="255"/>
      <c r="P228" s="255"/>
      <c r="Q228" s="255"/>
      <c r="R228" s="255"/>
      <c r="S228" s="255"/>
      <c r="T228" s="256"/>
      <c r="AT228" s="257" t="s">
        <v>138</v>
      </c>
      <c r="AU228" s="257" t="s">
        <v>88</v>
      </c>
      <c r="AV228" s="13" t="s">
        <v>136</v>
      </c>
      <c r="AW228" s="13" t="s">
        <v>32</v>
      </c>
      <c r="AX228" s="13" t="s">
        <v>86</v>
      </c>
      <c r="AY228" s="257" t="s">
        <v>128</v>
      </c>
    </row>
    <row r="229" s="1" customFormat="1" ht="24" customHeight="1">
      <c r="B229" s="37"/>
      <c r="C229" s="222" t="s">
        <v>318</v>
      </c>
      <c r="D229" s="222" t="s">
        <v>131</v>
      </c>
      <c r="E229" s="223" t="s">
        <v>319</v>
      </c>
      <c r="F229" s="224" t="s">
        <v>320</v>
      </c>
      <c r="G229" s="225" t="s">
        <v>220</v>
      </c>
      <c r="H229" s="226">
        <v>0.055</v>
      </c>
      <c r="I229" s="227"/>
      <c r="J229" s="228">
        <f>ROUND(I229*H229,2)</f>
        <v>0</v>
      </c>
      <c r="K229" s="224" t="s">
        <v>135</v>
      </c>
      <c r="L229" s="42"/>
      <c r="M229" s="229" t="s">
        <v>1</v>
      </c>
      <c r="N229" s="230" t="s">
        <v>43</v>
      </c>
      <c r="O229" s="85"/>
      <c r="P229" s="231">
        <f>O229*H229</f>
        <v>0</v>
      </c>
      <c r="Q229" s="231">
        <v>0</v>
      </c>
      <c r="R229" s="231">
        <f>Q229*H229</f>
        <v>0</v>
      </c>
      <c r="S229" s="231">
        <v>0</v>
      </c>
      <c r="T229" s="232">
        <f>S229*H229</f>
        <v>0</v>
      </c>
      <c r="AR229" s="233" t="s">
        <v>209</v>
      </c>
      <c r="AT229" s="233" t="s">
        <v>131</v>
      </c>
      <c r="AU229" s="233" t="s">
        <v>88</v>
      </c>
      <c r="AY229" s="16" t="s">
        <v>128</v>
      </c>
      <c r="BE229" s="234">
        <f>IF(N229="základní",J229,0)</f>
        <v>0</v>
      </c>
      <c r="BF229" s="234">
        <f>IF(N229="snížená",J229,0)</f>
        <v>0</v>
      </c>
      <c r="BG229" s="234">
        <f>IF(N229="zákl. přenesená",J229,0)</f>
        <v>0</v>
      </c>
      <c r="BH229" s="234">
        <f>IF(N229="sníž. přenesená",J229,0)</f>
        <v>0</v>
      </c>
      <c r="BI229" s="234">
        <f>IF(N229="nulová",J229,0)</f>
        <v>0</v>
      </c>
      <c r="BJ229" s="16" t="s">
        <v>86</v>
      </c>
      <c r="BK229" s="234">
        <f>ROUND(I229*H229,2)</f>
        <v>0</v>
      </c>
      <c r="BL229" s="16" t="s">
        <v>209</v>
      </c>
      <c r="BM229" s="233" t="s">
        <v>321</v>
      </c>
    </row>
    <row r="230" s="11" customFormat="1" ht="22.8" customHeight="1">
      <c r="B230" s="206"/>
      <c r="C230" s="207"/>
      <c r="D230" s="208" t="s">
        <v>77</v>
      </c>
      <c r="E230" s="220" t="s">
        <v>322</v>
      </c>
      <c r="F230" s="220" t="s">
        <v>323</v>
      </c>
      <c r="G230" s="207"/>
      <c r="H230" s="207"/>
      <c r="I230" s="210"/>
      <c r="J230" s="221">
        <f>BK230</f>
        <v>0</v>
      </c>
      <c r="K230" s="207"/>
      <c r="L230" s="212"/>
      <c r="M230" s="213"/>
      <c r="N230" s="214"/>
      <c r="O230" s="214"/>
      <c r="P230" s="215">
        <f>SUM(P231:P241)</f>
        <v>0</v>
      </c>
      <c r="Q230" s="214"/>
      <c r="R230" s="215">
        <f>SUM(R231:R241)</f>
        <v>0.013662000000000001</v>
      </c>
      <c r="S230" s="214"/>
      <c r="T230" s="216">
        <f>SUM(T231:T241)</f>
        <v>0.070740000000000011</v>
      </c>
      <c r="AR230" s="217" t="s">
        <v>88</v>
      </c>
      <c r="AT230" s="218" t="s">
        <v>77</v>
      </c>
      <c r="AU230" s="218" t="s">
        <v>86</v>
      </c>
      <c r="AY230" s="217" t="s">
        <v>128</v>
      </c>
      <c r="BK230" s="219">
        <f>SUM(BK231:BK241)</f>
        <v>0</v>
      </c>
    </row>
    <row r="231" s="1" customFormat="1" ht="24" customHeight="1">
      <c r="B231" s="37"/>
      <c r="C231" s="222" t="s">
        <v>324</v>
      </c>
      <c r="D231" s="222" t="s">
        <v>131</v>
      </c>
      <c r="E231" s="223" t="s">
        <v>325</v>
      </c>
      <c r="F231" s="224" t="s">
        <v>326</v>
      </c>
      <c r="G231" s="225" t="s">
        <v>284</v>
      </c>
      <c r="H231" s="226">
        <v>3.6000000000000001</v>
      </c>
      <c r="I231" s="227"/>
      <c r="J231" s="228">
        <f>ROUND(I231*H231,2)</f>
        <v>0</v>
      </c>
      <c r="K231" s="224" t="s">
        <v>135</v>
      </c>
      <c r="L231" s="42"/>
      <c r="M231" s="229" t="s">
        <v>1</v>
      </c>
      <c r="N231" s="230" t="s">
        <v>43</v>
      </c>
      <c r="O231" s="85"/>
      <c r="P231" s="231">
        <f>O231*H231</f>
        <v>0</v>
      </c>
      <c r="Q231" s="231">
        <v>0</v>
      </c>
      <c r="R231" s="231">
        <f>Q231*H231</f>
        <v>0</v>
      </c>
      <c r="S231" s="231">
        <v>0</v>
      </c>
      <c r="T231" s="232">
        <f>S231*H231</f>
        <v>0</v>
      </c>
      <c r="AR231" s="233" t="s">
        <v>209</v>
      </c>
      <c r="AT231" s="233" t="s">
        <v>131</v>
      </c>
      <c r="AU231" s="233" t="s">
        <v>88</v>
      </c>
      <c r="AY231" s="16" t="s">
        <v>128</v>
      </c>
      <c r="BE231" s="234">
        <f>IF(N231="základní",J231,0)</f>
        <v>0</v>
      </c>
      <c r="BF231" s="234">
        <f>IF(N231="snížená",J231,0)</f>
        <v>0</v>
      </c>
      <c r="BG231" s="234">
        <f>IF(N231="zákl. přenesená",J231,0)</f>
        <v>0</v>
      </c>
      <c r="BH231" s="234">
        <f>IF(N231="sníž. přenesená",J231,0)</f>
        <v>0</v>
      </c>
      <c r="BI231" s="234">
        <f>IF(N231="nulová",J231,0)</f>
        <v>0</v>
      </c>
      <c r="BJ231" s="16" t="s">
        <v>86</v>
      </c>
      <c r="BK231" s="234">
        <f>ROUND(I231*H231,2)</f>
        <v>0</v>
      </c>
      <c r="BL231" s="16" t="s">
        <v>209</v>
      </c>
      <c r="BM231" s="233" t="s">
        <v>327</v>
      </c>
    </row>
    <row r="232" s="14" customFormat="1">
      <c r="B232" s="258"/>
      <c r="C232" s="259"/>
      <c r="D232" s="237" t="s">
        <v>138</v>
      </c>
      <c r="E232" s="260" t="s">
        <v>1</v>
      </c>
      <c r="F232" s="261" t="s">
        <v>328</v>
      </c>
      <c r="G232" s="259"/>
      <c r="H232" s="260" t="s">
        <v>1</v>
      </c>
      <c r="I232" s="262"/>
      <c r="J232" s="259"/>
      <c r="K232" s="259"/>
      <c r="L232" s="263"/>
      <c r="M232" s="264"/>
      <c r="N232" s="265"/>
      <c r="O232" s="265"/>
      <c r="P232" s="265"/>
      <c r="Q232" s="265"/>
      <c r="R232" s="265"/>
      <c r="S232" s="265"/>
      <c r="T232" s="266"/>
      <c r="AT232" s="267" t="s">
        <v>138</v>
      </c>
      <c r="AU232" s="267" t="s">
        <v>88</v>
      </c>
      <c r="AV232" s="14" t="s">
        <v>86</v>
      </c>
      <c r="AW232" s="14" t="s">
        <v>32</v>
      </c>
      <c r="AX232" s="14" t="s">
        <v>78</v>
      </c>
      <c r="AY232" s="267" t="s">
        <v>128</v>
      </c>
    </row>
    <row r="233" s="12" customFormat="1">
      <c r="B233" s="235"/>
      <c r="C233" s="236"/>
      <c r="D233" s="237" t="s">
        <v>138</v>
      </c>
      <c r="E233" s="238" t="s">
        <v>1</v>
      </c>
      <c r="F233" s="239" t="s">
        <v>329</v>
      </c>
      <c r="G233" s="236"/>
      <c r="H233" s="240">
        <v>3.6000000000000001</v>
      </c>
      <c r="I233" s="241"/>
      <c r="J233" s="236"/>
      <c r="K233" s="236"/>
      <c r="L233" s="242"/>
      <c r="M233" s="243"/>
      <c r="N233" s="244"/>
      <c r="O233" s="244"/>
      <c r="P233" s="244"/>
      <c r="Q233" s="244"/>
      <c r="R233" s="244"/>
      <c r="S233" s="244"/>
      <c r="T233" s="245"/>
      <c r="AT233" s="246" t="s">
        <v>138</v>
      </c>
      <c r="AU233" s="246" t="s">
        <v>88</v>
      </c>
      <c r="AV233" s="12" t="s">
        <v>88</v>
      </c>
      <c r="AW233" s="12" t="s">
        <v>32</v>
      </c>
      <c r="AX233" s="12" t="s">
        <v>78</v>
      </c>
      <c r="AY233" s="246" t="s">
        <v>128</v>
      </c>
    </row>
    <row r="234" s="13" customFormat="1">
      <c r="B234" s="247"/>
      <c r="C234" s="248"/>
      <c r="D234" s="237" t="s">
        <v>138</v>
      </c>
      <c r="E234" s="249" t="s">
        <v>1</v>
      </c>
      <c r="F234" s="250" t="s">
        <v>140</v>
      </c>
      <c r="G234" s="248"/>
      <c r="H234" s="251">
        <v>3.6000000000000001</v>
      </c>
      <c r="I234" s="252"/>
      <c r="J234" s="248"/>
      <c r="K234" s="248"/>
      <c r="L234" s="253"/>
      <c r="M234" s="254"/>
      <c r="N234" s="255"/>
      <c r="O234" s="255"/>
      <c r="P234" s="255"/>
      <c r="Q234" s="255"/>
      <c r="R234" s="255"/>
      <c r="S234" s="255"/>
      <c r="T234" s="256"/>
      <c r="AT234" s="257" t="s">
        <v>138</v>
      </c>
      <c r="AU234" s="257" t="s">
        <v>88</v>
      </c>
      <c r="AV234" s="13" t="s">
        <v>136</v>
      </c>
      <c r="AW234" s="13" t="s">
        <v>32</v>
      </c>
      <c r="AX234" s="13" t="s">
        <v>86</v>
      </c>
      <c r="AY234" s="257" t="s">
        <v>128</v>
      </c>
    </row>
    <row r="235" s="1" customFormat="1" ht="16.5" customHeight="1">
      <c r="B235" s="37"/>
      <c r="C235" s="222" t="s">
        <v>330</v>
      </c>
      <c r="D235" s="222" t="s">
        <v>131</v>
      </c>
      <c r="E235" s="223" t="s">
        <v>331</v>
      </c>
      <c r="F235" s="224" t="s">
        <v>332</v>
      </c>
      <c r="G235" s="225" t="s">
        <v>284</v>
      </c>
      <c r="H235" s="226">
        <v>3.6000000000000001</v>
      </c>
      <c r="I235" s="227"/>
      <c r="J235" s="228">
        <f>ROUND(I235*H235,2)</f>
        <v>0</v>
      </c>
      <c r="K235" s="224" t="s">
        <v>135</v>
      </c>
      <c r="L235" s="42"/>
      <c r="M235" s="229" t="s">
        <v>1</v>
      </c>
      <c r="N235" s="230" t="s">
        <v>43</v>
      </c>
      <c r="O235" s="85"/>
      <c r="P235" s="231">
        <f>O235*H235</f>
        <v>0</v>
      </c>
      <c r="Q235" s="231">
        <v>0</v>
      </c>
      <c r="R235" s="231">
        <f>Q235*H235</f>
        <v>0</v>
      </c>
      <c r="S235" s="231">
        <v>0.019650000000000001</v>
      </c>
      <c r="T235" s="232">
        <f>S235*H235</f>
        <v>0.070740000000000011</v>
      </c>
      <c r="AR235" s="233" t="s">
        <v>209</v>
      </c>
      <c r="AT235" s="233" t="s">
        <v>131</v>
      </c>
      <c r="AU235" s="233" t="s">
        <v>88</v>
      </c>
      <c r="AY235" s="16" t="s">
        <v>128</v>
      </c>
      <c r="BE235" s="234">
        <f>IF(N235="základní",J235,0)</f>
        <v>0</v>
      </c>
      <c r="BF235" s="234">
        <f>IF(N235="snížená",J235,0)</f>
        <v>0</v>
      </c>
      <c r="BG235" s="234">
        <f>IF(N235="zákl. přenesená",J235,0)</f>
        <v>0</v>
      </c>
      <c r="BH235" s="234">
        <f>IF(N235="sníž. přenesená",J235,0)</f>
        <v>0</v>
      </c>
      <c r="BI235" s="234">
        <f>IF(N235="nulová",J235,0)</f>
        <v>0</v>
      </c>
      <c r="BJ235" s="16" t="s">
        <v>86</v>
      </c>
      <c r="BK235" s="234">
        <f>ROUND(I235*H235,2)</f>
        <v>0</v>
      </c>
      <c r="BL235" s="16" t="s">
        <v>209</v>
      </c>
      <c r="BM235" s="233" t="s">
        <v>333</v>
      </c>
    </row>
    <row r="236" s="14" customFormat="1">
      <c r="B236" s="258"/>
      <c r="C236" s="259"/>
      <c r="D236" s="237" t="s">
        <v>138</v>
      </c>
      <c r="E236" s="260" t="s">
        <v>1</v>
      </c>
      <c r="F236" s="261" t="s">
        <v>334</v>
      </c>
      <c r="G236" s="259"/>
      <c r="H236" s="260" t="s">
        <v>1</v>
      </c>
      <c r="I236" s="262"/>
      <c r="J236" s="259"/>
      <c r="K236" s="259"/>
      <c r="L236" s="263"/>
      <c r="M236" s="264"/>
      <c r="N236" s="265"/>
      <c r="O236" s="265"/>
      <c r="P236" s="265"/>
      <c r="Q236" s="265"/>
      <c r="R236" s="265"/>
      <c r="S236" s="265"/>
      <c r="T236" s="266"/>
      <c r="AT236" s="267" t="s">
        <v>138</v>
      </c>
      <c r="AU236" s="267" t="s">
        <v>88</v>
      </c>
      <c r="AV236" s="14" t="s">
        <v>86</v>
      </c>
      <c r="AW236" s="14" t="s">
        <v>32</v>
      </c>
      <c r="AX236" s="14" t="s">
        <v>78</v>
      </c>
      <c r="AY236" s="267" t="s">
        <v>128</v>
      </c>
    </row>
    <row r="237" s="12" customFormat="1">
      <c r="B237" s="235"/>
      <c r="C237" s="236"/>
      <c r="D237" s="237" t="s">
        <v>138</v>
      </c>
      <c r="E237" s="238" t="s">
        <v>1</v>
      </c>
      <c r="F237" s="239" t="s">
        <v>329</v>
      </c>
      <c r="G237" s="236"/>
      <c r="H237" s="240">
        <v>3.6000000000000001</v>
      </c>
      <c r="I237" s="241"/>
      <c r="J237" s="236"/>
      <c r="K237" s="236"/>
      <c r="L237" s="242"/>
      <c r="M237" s="243"/>
      <c r="N237" s="244"/>
      <c r="O237" s="244"/>
      <c r="P237" s="244"/>
      <c r="Q237" s="244"/>
      <c r="R237" s="244"/>
      <c r="S237" s="244"/>
      <c r="T237" s="245"/>
      <c r="AT237" s="246" t="s">
        <v>138</v>
      </c>
      <c r="AU237" s="246" t="s">
        <v>88</v>
      </c>
      <c r="AV237" s="12" t="s">
        <v>88</v>
      </c>
      <c r="AW237" s="12" t="s">
        <v>32</v>
      </c>
      <c r="AX237" s="12" t="s">
        <v>78</v>
      </c>
      <c r="AY237" s="246" t="s">
        <v>128</v>
      </c>
    </row>
    <row r="238" s="13" customFormat="1">
      <c r="B238" s="247"/>
      <c r="C238" s="248"/>
      <c r="D238" s="237" t="s">
        <v>138</v>
      </c>
      <c r="E238" s="249" t="s">
        <v>1</v>
      </c>
      <c r="F238" s="250" t="s">
        <v>140</v>
      </c>
      <c r="G238" s="248"/>
      <c r="H238" s="251">
        <v>3.6000000000000001</v>
      </c>
      <c r="I238" s="252"/>
      <c r="J238" s="248"/>
      <c r="K238" s="248"/>
      <c r="L238" s="253"/>
      <c r="M238" s="254"/>
      <c r="N238" s="255"/>
      <c r="O238" s="255"/>
      <c r="P238" s="255"/>
      <c r="Q238" s="255"/>
      <c r="R238" s="255"/>
      <c r="S238" s="255"/>
      <c r="T238" s="256"/>
      <c r="AT238" s="257" t="s">
        <v>138</v>
      </c>
      <c r="AU238" s="257" t="s">
        <v>88</v>
      </c>
      <c r="AV238" s="13" t="s">
        <v>136</v>
      </c>
      <c r="AW238" s="13" t="s">
        <v>32</v>
      </c>
      <c r="AX238" s="13" t="s">
        <v>86</v>
      </c>
      <c r="AY238" s="257" t="s">
        <v>128</v>
      </c>
    </row>
    <row r="239" s="1" customFormat="1" ht="16.5" customHeight="1">
      <c r="B239" s="37"/>
      <c r="C239" s="222" t="s">
        <v>335</v>
      </c>
      <c r="D239" s="222" t="s">
        <v>131</v>
      </c>
      <c r="E239" s="223" t="s">
        <v>336</v>
      </c>
      <c r="F239" s="224" t="s">
        <v>337</v>
      </c>
      <c r="G239" s="225" t="s">
        <v>284</v>
      </c>
      <c r="H239" s="226">
        <v>3.6000000000000001</v>
      </c>
      <c r="I239" s="227"/>
      <c r="J239" s="228">
        <f>ROUND(I239*H239,2)</f>
        <v>0</v>
      </c>
      <c r="K239" s="224" t="s">
        <v>1</v>
      </c>
      <c r="L239" s="42"/>
      <c r="M239" s="229" t="s">
        <v>1</v>
      </c>
      <c r="N239" s="230" t="s">
        <v>43</v>
      </c>
      <c r="O239" s="85"/>
      <c r="P239" s="231">
        <f>O239*H239</f>
        <v>0</v>
      </c>
      <c r="Q239" s="231">
        <v>0.00297</v>
      </c>
      <c r="R239" s="231">
        <f>Q239*H239</f>
        <v>0.010692</v>
      </c>
      <c r="S239" s="231">
        <v>0</v>
      </c>
      <c r="T239" s="232">
        <f>S239*H239</f>
        <v>0</v>
      </c>
      <c r="AR239" s="233" t="s">
        <v>209</v>
      </c>
      <c r="AT239" s="233" t="s">
        <v>131</v>
      </c>
      <c r="AU239" s="233" t="s">
        <v>88</v>
      </c>
      <c r="AY239" s="16" t="s">
        <v>128</v>
      </c>
      <c r="BE239" s="234">
        <f>IF(N239="základní",J239,0)</f>
        <v>0</v>
      </c>
      <c r="BF239" s="234">
        <f>IF(N239="snížená",J239,0)</f>
        <v>0</v>
      </c>
      <c r="BG239" s="234">
        <f>IF(N239="zákl. přenesená",J239,0)</f>
        <v>0</v>
      </c>
      <c r="BH239" s="234">
        <f>IF(N239="sníž. přenesená",J239,0)</f>
        <v>0</v>
      </c>
      <c r="BI239" s="234">
        <f>IF(N239="nulová",J239,0)</f>
        <v>0</v>
      </c>
      <c r="BJ239" s="16" t="s">
        <v>86</v>
      </c>
      <c r="BK239" s="234">
        <f>ROUND(I239*H239,2)</f>
        <v>0</v>
      </c>
      <c r="BL239" s="16" t="s">
        <v>209</v>
      </c>
      <c r="BM239" s="233" t="s">
        <v>338</v>
      </c>
    </row>
    <row r="240" s="1" customFormat="1" ht="24" customHeight="1">
      <c r="B240" s="37"/>
      <c r="C240" s="222" t="s">
        <v>339</v>
      </c>
      <c r="D240" s="222" t="s">
        <v>131</v>
      </c>
      <c r="E240" s="223" t="s">
        <v>340</v>
      </c>
      <c r="F240" s="224" t="s">
        <v>341</v>
      </c>
      <c r="G240" s="225" t="s">
        <v>147</v>
      </c>
      <c r="H240" s="226">
        <v>1</v>
      </c>
      <c r="I240" s="227"/>
      <c r="J240" s="228">
        <f>ROUND(I240*H240,2)</f>
        <v>0</v>
      </c>
      <c r="K240" s="224" t="s">
        <v>1</v>
      </c>
      <c r="L240" s="42"/>
      <c r="M240" s="229" t="s">
        <v>1</v>
      </c>
      <c r="N240" s="230" t="s">
        <v>43</v>
      </c>
      <c r="O240" s="85"/>
      <c r="P240" s="231">
        <f>O240*H240</f>
        <v>0</v>
      </c>
      <c r="Q240" s="231">
        <v>0.00297</v>
      </c>
      <c r="R240" s="231">
        <f>Q240*H240</f>
        <v>0.00297</v>
      </c>
      <c r="S240" s="231">
        <v>0</v>
      </c>
      <c r="T240" s="232">
        <f>S240*H240</f>
        <v>0</v>
      </c>
      <c r="AR240" s="233" t="s">
        <v>209</v>
      </c>
      <c r="AT240" s="233" t="s">
        <v>131</v>
      </c>
      <c r="AU240" s="233" t="s">
        <v>88</v>
      </c>
      <c r="AY240" s="16" t="s">
        <v>128</v>
      </c>
      <c r="BE240" s="234">
        <f>IF(N240="základní",J240,0)</f>
        <v>0</v>
      </c>
      <c r="BF240" s="234">
        <f>IF(N240="snížená",J240,0)</f>
        <v>0</v>
      </c>
      <c r="BG240" s="234">
        <f>IF(N240="zákl. přenesená",J240,0)</f>
        <v>0</v>
      </c>
      <c r="BH240" s="234">
        <f>IF(N240="sníž. přenesená",J240,0)</f>
        <v>0</v>
      </c>
      <c r="BI240" s="234">
        <f>IF(N240="nulová",J240,0)</f>
        <v>0</v>
      </c>
      <c r="BJ240" s="16" t="s">
        <v>86</v>
      </c>
      <c r="BK240" s="234">
        <f>ROUND(I240*H240,2)</f>
        <v>0</v>
      </c>
      <c r="BL240" s="16" t="s">
        <v>209</v>
      </c>
      <c r="BM240" s="233" t="s">
        <v>342</v>
      </c>
    </row>
    <row r="241" s="1" customFormat="1" ht="24" customHeight="1">
      <c r="B241" s="37"/>
      <c r="C241" s="222" t="s">
        <v>343</v>
      </c>
      <c r="D241" s="222" t="s">
        <v>131</v>
      </c>
      <c r="E241" s="223" t="s">
        <v>344</v>
      </c>
      <c r="F241" s="224" t="s">
        <v>345</v>
      </c>
      <c r="G241" s="225" t="s">
        <v>220</v>
      </c>
      <c r="H241" s="226">
        <v>0.014</v>
      </c>
      <c r="I241" s="227"/>
      <c r="J241" s="228">
        <f>ROUND(I241*H241,2)</f>
        <v>0</v>
      </c>
      <c r="K241" s="224" t="s">
        <v>135</v>
      </c>
      <c r="L241" s="42"/>
      <c r="M241" s="229" t="s">
        <v>1</v>
      </c>
      <c r="N241" s="230" t="s">
        <v>43</v>
      </c>
      <c r="O241" s="85"/>
      <c r="P241" s="231">
        <f>O241*H241</f>
        <v>0</v>
      </c>
      <c r="Q241" s="231">
        <v>0</v>
      </c>
      <c r="R241" s="231">
        <f>Q241*H241</f>
        <v>0</v>
      </c>
      <c r="S241" s="231">
        <v>0</v>
      </c>
      <c r="T241" s="232">
        <f>S241*H241</f>
        <v>0</v>
      </c>
      <c r="AR241" s="233" t="s">
        <v>209</v>
      </c>
      <c r="AT241" s="233" t="s">
        <v>131</v>
      </c>
      <c r="AU241" s="233" t="s">
        <v>88</v>
      </c>
      <c r="AY241" s="16" t="s">
        <v>128</v>
      </c>
      <c r="BE241" s="234">
        <f>IF(N241="základní",J241,0)</f>
        <v>0</v>
      </c>
      <c r="BF241" s="234">
        <f>IF(N241="snížená",J241,0)</f>
        <v>0</v>
      </c>
      <c r="BG241" s="234">
        <f>IF(N241="zákl. přenesená",J241,0)</f>
        <v>0</v>
      </c>
      <c r="BH241" s="234">
        <f>IF(N241="sníž. přenesená",J241,0)</f>
        <v>0</v>
      </c>
      <c r="BI241" s="234">
        <f>IF(N241="nulová",J241,0)</f>
        <v>0</v>
      </c>
      <c r="BJ241" s="16" t="s">
        <v>86</v>
      </c>
      <c r="BK241" s="234">
        <f>ROUND(I241*H241,2)</f>
        <v>0</v>
      </c>
      <c r="BL241" s="16" t="s">
        <v>209</v>
      </c>
      <c r="BM241" s="233" t="s">
        <v>346</v>
      </c>
    </row>
    <row r="242" s="11" customFormat="1" ht="22.8" customHeight="1">
      <c r="B242" s="206"/>
      <c r="C242" s="207"/>
      <c r="D242" s="208" t="s">
        <v>77</v>
      </c>
      <c r="E242" s="220" t="s">
        <v>347</v>
      </c>
      <c r="F242" s="220" t="s">
        <v>348</v>
      </c>
      <c r="G242" s="207"/>
      <c r="H242" s="207"/>
      <c r="I242" s="210"/>
      <c r="J242" s="221">
        <f>BK242</f>
        <v>0</v>
      </c>
      <c r="K242" s="207"/>
      <c r="L242" s="212"/>
      <c r="M242" s="213"/>
      <c r="N242" s="214"/>
      <c r="O242" s="214"/>
      <c r="P242" s="215">
        <f>SUM(P243:P248)</f>
        <v>0</v>
      </c>
      <c r="Q242" s="214"/>
      <c r="R242" s="215">
        <f>SUM(R243:R248)</f>
        <v>0.025000000000000001</v>
      </c>
      <c r="S242" s="214"/>
      <c r="T242" s="216">
        <f>SUM(T243:T248)</f>
        <v>0.01</v>
      </c>
      <c r="AR242" s="217" t="s">
        <v>88</v>
      </c>
      <c r="AT242" s="218" t="s">
        <v>77</v>
      </c>
      <c r="AU242" s="218" t="s">
        <v>86</v>
      </c>
      <c r="AY242" s="217" t="s">
        <v>128</v>
      </c>
      <c r="BK242" s="219">
        <f>SUM(BK243:BK248)</f>
        <v>0</v>
      </c>
    </row>
    <row r="243" s="1" customFormat="1" ht="24" customHeight="1">
      <c r="B243" s="37"/>
      <c r="C243" s="222" t="s">
        <v>349</v>
      </c>
      <c r="D243" s="222" t="s">
        <v>131</v>
      </c>
      <c r="E243" s="223" t="s">
        <v>350</v>
      </c>
      <c r="F243" s="224" t="s">
        <v>351</v>
      </c>
      <c r="G243" s="225" t="s">
        <v>352</v>
      </c>
      <c r="H243" s="226">
        <v>10</v>
      </c>
      <c r="I243" s="227"/>
      <c r="J243" s="228">
        <f>ROUND(I243*H243,2)</f>
        <v>0</v>
      </c>
      <c r="K243" s="224" t="s">
        <v>135</v>
      </c>
      <c r="L243" s="42"/>
      <c r="M243" s="229" t="s">
        <v>1</v>
      </c>
      <c r="N243" s="230" t="s">
        <v>43</v>
      </c>
      <c r="O243" s="85"/>
      <c r="P243" s="231">
        <f>O243*H243</f>
        <v>0</v>
      </c>
      <c r="Q243" s="231">
        <v>0</v>
      </c>
      <c r="R243" s="231">
        <f>Q243*H243</f>
        <v>0</v>
      </c>
      <c r="S243" s="231">
        <v>0.001</v>
      </c>
      <c r="T243" s="232">
        <f>S243*H243</f>
        <v>0.01</v>
      </c>
      <c r="AR243" s="233" t="s">
        <v>209</v>
      </c>
      <c r="AT243" s="233" t="s">
        <v>131</v>
      </c>
      <c r="AU243" s="233" t="s">
        <v>88</v>
      </c>
      <c r="AY243" s="16" t="s">
        <v>128</v>
      </c>
      <c r="BE243" s="234">
        <f>IF(N243="základní",J243,0)</f>
        <v>0</v>
      </c>
      <c r="BF243" s="234">
        <f>IF(N243="snížená",J243,0)</f>
        <v>0</v>
      </c>
      <c r="BG243" s="234">
        <f>IF(N243="zákl. přenesená",J243,0)</f>
        <v>0</v>
      </c>
      <c r="BH243" s="234">
        <f>IF(N243="sníž. přenesená",J243,0)</f>
        <v>0</v>
      </c>
      <c r="BI243" s="234">
        <f>IF(N243="nulová",J243,0)</f>
        <v>0</v>
      </c>
      <c r="BJ243" s="16" t="s">
        <v>86</v>
      </c>
      <c r="BK243" s="234">
        <f>ROUND(I243*H243,2)</f>
        <v>0</v>
      </c>
      <c r="BL243" s="16" t="s">
        <v>209</v>
      </c>
      <c r="BM243" s="233" t="s">
        <v>353</v>
      </c>
    </row>
    <row r="244" s="14" customFormat="1">
      <c r="B244" s="258"/>
      <c r="C244" s="259"/>
      <c r="D244" s="237" t="s">
        <v>138</v>
      </c>
      <c r="E244" s="260" t="s">
        <v>1</v>
      </c>
      <c r="F244" s="261" t="s">
        <v>354</v>
      </c>
      <c r="G244" s="259"/>
      <c r="H244" s="260" t="s">
        <v>1</v>
      </c>
      <c r="I244" s="262"/>
      <c r="J244" s="259"/>
      <c r="K244" s="259"/>
      <c r="L244" s="263"/>
      <c r="M244" s="264"/>
      <c r="N244" s="265"/>
      <c r="O244" s="265"/>
      <c r="P244" s="265"/>
      <c r="Q244" s="265"/>
      <c r="R244" s="265"/>
      <c r="S244" s="265"/>
      <c r="T244" s="266"/>
      <c r="AT244" s="267" t="s">
        <v>138</v>
      </c>
      <c r="AU244" s="267" t="s">
        <v>88</v>
      </c>
      <c r="AV244" s="14" t="s">
        <v>86</v>
      </c>
      <c r="AW244" s="14" t="s">
        <v>32</v>
      </c>
      <c r="AX244" s="14" t="s">
        <v>78</v>
      </c>
      <c r="AY244" s="267" t="s">
        <v>128</v>
      </c>
    </row>
    <row r="245" s="12" customFormat="1">
      <c r="B245" s="235"/>
      <c r="C245" s="236"/>
      <c r="D245" s="237" t="s">
        <v>138</v>
      </c>
      <c r="E245" s="238" t="s">
        <v>1</v>
      </c>
      <c r="F245" s="239" t="s">
        <v>180</v>
      </c>
      <c r="G245" s="236"/>
      <c r="H245" s="240">
        <v>10</v>
      </c>
      <c r="I245" s="241"/>
      <c r="J245" s="236"/>
      <c r="K245" s="236"/>
      <c r="L245" s="242"/>
      <c r="M245" s="243"/>
      <c r="N245" s="244"/>
      <c r="O245" s="244"/>
      <c r="P245" s="244"/>
      <c r="Q245" s="244"/>
      <c r="R245" s="244"/>
      <c r="S245" s="244"/>
      <c r="T245" s="245"/>
      <c r="AT245" s="246" t="s">
        <v>138</v>
      </c>
      <c r="AU245" s="246" t="s">
        <v>88</v>
      </c>
      <c r="AV245" s="12" t="s">
        <v>88</v>
      </c>
      <c r="AW245" s="12" t="s">
        <v>32</v>
      </c>
      <c r="AX245" s="12" t="s">
        <v>78</v>
      </c>
      <c r="AY245" s="246" t="s">
        <v>128</v>
      </c>
    </row>
    <row r="246" s="13" customFormat="1">
      <c r="B246" s="247"/>
      <c r="C246" s="248"/>
      <c r="D246" s="237" t="s">
        <v>138</v>
      </c>
      <c r="E246" s="249" t="s">
        <v>1</v>
      </c>
      <c r="F246" s="250" t="s">
        <v>140</v>
      </c>
      <c r="G246" s="248"/>
      <c r="H246" s="251">
        <v>10</v>
      </c>
      <c r="I246" s="252"/>
      <c r="J246" s="248"/>
      <c r="K246" s="248"/>
      <c r="L246" s="253"/>
      <c r="M246" s="254"/>
      <c r="N246" s="255"/>
      <c r="O246" s="255"/>
      <c r="P246" s="255"/>
      <c r="Q246" s="255"/>
      <c r="R246" s="255"/>
      <c r="S246" s="255"/>
      <c r="T246" s="256"/>
      <c r="AT246" s="257" t="s">
        <v>138</v>
      </c>
      <c r="AU246" s="257" t="s">
        <v>88</v>
      </c>
      <c r="AV246" s="13" t="s">
        <v>136</v>
      </c>
      <c r="AW246" s="13" t="s">
        <v>32</v>
      </c>
      <c r="AX246" s="13" t="s">
        <v>86</v>
      </c>
      <c r="AY246" s="257" t="s">
        <v>128</v>
      </c>
    </row>
    <row r="247" s="1" customFormat="1" ht="16.5" customHeight="1">
      <c r="B247" s="37"/>
      <c r="C247" s="222" t="s">
        <v>355</v>
      </c>
      <c r="D247" s="222" t="s">
        <v>131</v>
      </c>
      <c r="E247" s="223" t="s">
        <v>356</v>
      </c>
      <c r="F247" s="224" t="s">
        <v>357</v>
      </c>
      <c r="G247" s="225" t="s">
        <v>247</v>
      </c>
      <c r="H247" s="226">
        <v>1</v>
      </c>
      <c r="I247" s="227"/>
      <c r="J247" s="228">
        <f>ROUND(I247*H247,2)</f>
        <v>0</v>
      </c>
      <c r="K247" s="224" t="s">
        <v>1</v>
      </c>
      <c r="L247" s="42"/>
      <c r="M247" s="229" t="s">
        <v>1</v>
      </c>
      <c r="N247" s="230" t="s">
        <v>43</v>
      </c>
      <c r="O247" s="85"/>
      <c r="P247" s="231">
        <f>O247*H247</f>
        <v>0</v>
      </c>
      <c r="Q247" s="231">
        <v>0.025000000000000001</v>
      </c>
      <c r="R247" s="231">
        <f>Q247*H247</f>
        <v>0.025000000000000001</v>
      </c>
      <c r="S247" s="231">
        <v>0</v>
      </c>
      <c r="T247" s="232">
        <f>S247*H247</f>
        <v>0</v>
      </c>
      <c r="AR247" s="233" t="s">
        <v>209</v>
      </c>
      <c r="AT247" s="233" t="s">
        <v>131</v>
      </c>
      <c r="AU247" s="233" t="s">
        <v>88</v>
      </c>
      <c r="AY247" s="16" t="s">
        <v>128</v>
      </c>
      <c r="BE247" s="234">
        <f>IF(N247="základní",J247,0)</f>
        <v>0</v>
      </c>
      <c r="BF247" s="234">
        <f>IF(N247="snížená",J247,0)</f>
        <v>0</v>
      </c>
      <c r="BG247" s="234">
        <f>IF(N247="zákl. přenesená",J247,0)</f>
        <v>0</v>
      </c>
      <c r="BH247" s="234">
        <f>IF(N247="sníž. přenesená",J247,0)</f>
        <v>0</v>
      </c>
      <c r="BI247" s="234">
        <f>IF(N247="nulová",J247,0)</f>
        <v>0</v>
      </c>
      <c r="BJ247" s="16" t="s">
        <v>86</v>
      </c>
      <c r="BK247" s="234">
        <f>ROUND(I247*H247,2)</f>
        <v>0</v>
      </c>
      <c r="BL247" s="16" t="s">
        <v>209</v>
      </c>
      <c r="BM247" s="233" t="s">
        <v>358</v>
      </c>
    </row>
    <row r="248" s="1" customFormat="1" ht="24" customHeight="1">
      <c r="B248" s="37"/>
      <c r="C248" s="222" t="s">
        <v>359</v>
      </c>
      <c r="D248" s="222" t="s">
        <v>131</v>
      </c>
      <c r="E248" s="223" t="s">
        <v>360</v>
      </c>
      <c r="F248" s="224" t="s">
        <v>361</v>
      </c>
      <c r="G248" s="225" t="s">
        <v>220</v>
      </c>
      <c r="H248" s="226">
        <v>0.025000000000000001</v>
      </c>
      <c r="I248" s="227"/>
      <c r="J248" s="228">
        <f>ROUND(I248*H248,2)</f>
        <v>0</v>
      </c>
      <c r="K248" s="224" t="s">
        <v>135</v>
      </c>
      <c r="L248" s="42"/>
      <c r="M248" s="229" t="s">
        <v>1</v>
      </c>
      <c r="N248" s="230" t="s">
        <v>43</v>
      </c>
      <c r="O248" s="85"/>
      <c r="P248" s="231">
        <f>O248*H248</f>
        <v>0</v>
      </c>
      <c r="Q248" s="231">
        <v>0</v>
      </c>
      <c r="R248" s="231">
        <f>Q248*H248</f>
        <v>0</v>
      </c>
      <c r="S248" s="231">
        <v>0</v>
      </c>
      <c r="T248" s="232">
        <f>S248*H248</f>
        <v>0</v>
      </c>
      <c r="AR248" s="233" t="s">
        <v>209</v>
      </c>
      <c r="AT248" s="233" t="s">
        <v>131</v>
      </c>
      <c r="AU248" s="233" t="s">
        <v>88</v>
      </c>
      <c r="AY248" s="16" t="s">
        <v>128</v>
      </c>
      <c r="BE248" s="234">
        <f>IF(N248="základní",J248,0)</f>
        <v>0</v>
      </c>
      <c r="BF248" s="234">
        <f>IF(N248="snížená",J248,0)</f>
        <v>0</v>
      </c>
      <c r="BG248" s="234">
        <f>IF(N248="zákl. přenesená",J248,0)</f>
        <v>0</v>
      </c>
      <c r="BH248" s="234">
        <f>IF(N248="sníž. přenesená",J248,0)</f>
        <v>0</v>
      </c>
      <c r="BI248" s="234">
        <f>IF(N248="nulová",J248,0)</f>
        <v>0</v>
      </c>
      <c r="BJ248" s="16" t="s">
        <v>86</v>
      </c>
      <c r="BK248" s="234">
        <f>ROUND(I248*H248,2)</f>
        <v>0</v>
      </c>
      <c r="BL248" s="16" t="s">
        <v>209</v>
      </c>
      <c r="BM248" s="233" t="s">
        <v>362</v>
      </c>
    </row>
    <row r="249" s="11" customFormat="1" ht="22.8" customHeight="1">
      <c r="B249" s="206"/>
      <c r="C249" s="207"/>
      <c r="D249" s="208" t="s">
        <v>77</v>
      </c>
      <c r="E249" s="220" t="s">
        <v>363</v>
      </c>
      <c r="F249" s="220" t="s">
        <v>364</v>
      </c>
      <c r="G249" s="207"/>
      <c r="H249" s="207"/>
      <c r="I249" s="210"/>
      <c r="J249" s="221">
        <f>BK249</f>
        <v>0</v>
      </c>
      <c r="K249" s="207"/>
      <c r="L249" s="212"/>
      <c r="M249" s="213"/>
      <c r="N249" s="214"/>
      <c r="O249" s="214"/>
      <c r="P249" s="215">
        <f>SUM(P250:P279)</f>
        <v>0</v>
      </c>
      <c r="Q249" s="214"/>
      <c r="R249" s="215">
        <f>SUM(R250:R279)</f>
        <v>0.64539519999999995</v>
      </c>
      <c r="S249" s="214"/>
      <c r="T249" s="216">
        <f>SUM(T250:T279)</f>
        <v>0</v>
      </c>
      <c r="AR249" s="217" t="s">
        <v>88</v>
      </c>
      <c r="AT249" s="218" t="s">
        <v>77</v>
      </c>
      <c r="AU249" s="218" t="s">
        <v>86</v>
      </c>
      <c r="AY249" s="217" t="s">
        <v>128</v>
      </c>
      <c r="BK249" s="219">
        <f>SUM(BK250:BK279)</f>
        <v>0</v>
      </c>
    </row>
    <row r="250" s="1" customFormat="1" ht="16.5" customHeight="1">
      <c r="B250" s="37"/>
      <c r="C250" s="222" t="s">
        <v>365</v>
      </c>
      <c r="D250" s="222" t="s">
        <v>131</v>
      </c>
      <c r="E250" s="223" t="s">
        <v>366</v>
      </c>
      <c r="F250" s="224" t="s">
        <v>367</v>
      </c>
      <c r="G250" s="225" t="s">
        <v>134</v>
      </c>
      <c r="H250" s="226">
        <v>10.560000000000001</v>
      </c>
      <c r="I250" s="227"/>
      <c r="J250" s="228">
        <f>ROUND(I250*H250,2)</f>
        <v>0</v>
      </c>
      <c r="K250" s="224" t="s">
        <v>135</v>
      </c>
      <c r="L250" s="42"/>
      <c r="M250" s="229" t="s">
        <v>1</v>
      </c>
      <c r="N250" s="230" t="s">
        <v>43</v>
      </c>
      <c r="O250" s="85"/>
      <c r="P250" s="231">
        <f>O250*H250</f>
        <v>0</v>
      </c>
      <c r="Q250" s="231">
        <v>0</v>
      </c>
      <c r="R250" s="231">
        <f>Q250*H250</f>
        <v>0</v>
      </c>
      <c r="S250" s="231">
        <v>0</v>
      </c>
      <c r="T250" s="232">
        <f>S250*H250</f>
        <v>0</v>
      </c>
      <c r="AR250" s="233" t="s">
        <v>209</v>
      </c>
      <c r="AT250" s="233" t="s">
        <v>131</v>
      </c>
      <c r="AU250" s="233" t="s">
        <v>88</v>
      </c>
      <c r="AY250" s="16" t="s">
        <v>128</v>
      </c>
      <c r="BE250" s="234">
        <f>IF(N250="základní",J250,0)</f>
        <v>0</v>
      </c>
      <c r="BF250" s="234">
        <f>IF(N250="snížená",J250,0)</f>
        <v>0</v>
      </c>
      <c r="BG250" s="234">
        <f>IF(N250="zákl. přenesená",J250,0)</f>
        <v>0</v>
      </c>
      <c r="BH250" s="234">
        <f>IF(N250="sníž. přenesená",J250,0)</f>
        <v>0</v>
      </c>
      <c r="BI250" s="234">
        <f>IF(N250="nulová",J250,0)</f>
        <v>0</v>
      </c>
      <c r="BJ250" s="16" t="s">
        <v>86</v>
      </c>
      <c r="BK250" s="234">
        <f>ROUND(I250*H250,2)</f>
        <v>0</v>
      </c>
      <c r="BL250" s="16" t="s">
        <v>209</v>
      </c>
      <c r="BM250" s="233" t="s">
        <v>368</v>
      </c>
    </row>
    <row r="251" s="1" customFormat="1" ht="16.5" customHeight="1">
      <c r="B251" s="37"/>
      <c r="C251" s="222" t="s">
        <v>369</v>
      </c>
      <c r="D251" s="222" t="s">
        <v>131</v>
      </c>
      <c r="E251" s="223" t="s">
        <v>370</v>
      </c>
      <c r="F251" s="224" t="s">
        <v>371</v>
      </c>
      <c r="G251" s="225" t="s">
        <v>134</v>
      </c>
      <c r="H251" s="226">
        <v>10.560000000000001</v>
      </c>
      <c r="I251" s="227"/>
      <c r="J251" s="228">
        <f>ROUND(I251*H251,2)</f>
        <v>0</v>
      </c>
      <c r="K251" s="224" t="s">
        <v>135</v>
      </c>
      <c r="L251" s="42"/>
      <c r="M251" s="229" t="s">
        <v>1</v>
      </c>
      <c r="N251" s="230" t="s">
        <v>43</v>
      </c>
      <c r="O251" s="85"/>
      <c r="P251" s="231">
        <f>O251*H251</f>
        <v>0</v>
      </c>
      <c r="Q251" s="231">
        <v>0.00029999999999999997</v>
      </c>
      <c r="R251" s="231">
        <f>Q251*H251</f>
        <v>0.0031679999999999998</v>
      </c>
      <c r="S251" s="231">
        <v>0</v>
      </c>
      <c r="T251" s="232">
        <f>S251*H251</f>
        <v>0</v>
      </c>
      <c r="AR251" s="233" t="s">
        <v>209</v>
      </c>
      <c r="AT251" s="233" t="s">
        <v>131</v>
      </c>
      <c r="AU251" s="233" t="s">
        <v>88</v>
      </c>
      <c r="AY251" s="16" t="s">
        <v>128</v>
      </c>
      <c r="BE251" s="234">
        <f>IF(N251="základní",J251,0)</f>
        <v>0</v>
      </c>
      <c r="BF251" s="234">
        <f>IF(N251="snížená",J251,0)</f>
        <v>0</v>
      </c>
      <c r="BG251" s="234">
        <f>IF(N251="zákl. přenesená",J251,0)</f>
        <v>0</v>
      </c>
      <c r="BH251" s="234">
        <f>IF(N251="sníž. přenesená",J251,0)</f>
        <v>0</v>
      </c>
      <c r="BI251" s="234">
        <f>IF(N251="nulová",J251,0)</f>
        <v>0</v>
      </c>
      <c r="BJ251" s="16" t="s">
        <v>86</v>
      </c>
      <c r="BK251" s="234">
        <f>ROUND(I251*H251,2)</f>
        <v>0</v>
      </c>
      <c r="BL251" s="16" t="s">
        <v>209</v>
      </c>
      <c r="BM251" s="233" t="s">
        <v>372</v>
      </c>
    </row>
    <row r="252" s="14" customFormat="1">
      <c r="B252" s="258"/>
      <c r="C252" s="259"/>
      <c r="D252" s="237" t="s">
        <v>138</v>
      </c>
      <c r="E252" s="260" t="s">
        <v>1</v>
      </c>
      <c r="F252" s="261" t="s">
        <v>171</v>
      </c>
      <c r="G252" s="259"/>
      <c r="H252" s="260" t="s">
        <v>1</v>
      </c>
      <c r="I252" s="262"/>
      <c r="J252" s="259"/>
      <c r="K252" s="259"/>
      <c r="L252" s="263"/>
      <c r="M252" s="264"/>
      <c r="N252" s="265"/>
      <c r="O252" s="265"/>
      <c r="P252" s="265"/>
      <c r="Q252" s="265"/>
      <c r="R252" s="265"/>
      <c r="S252" s="265"/>
      <c r="T252" s="266"/>
      <c r="AT252" s="267" t="s">
        <v>138</v>
      </c>
      <c r="AU252" s="267" t="s">
        <v>88</v>
      </c>
      <c r="AV252" s="14" t="s">
        <v>86</v>
      </c>
      <c r="AW252" s="14" t="s">
        <v>32</v>
      </c>
      <c r="AX252" s="14" t="s">
        <v>78</v>
      </c>
      <c r="AY252" s="267" t="s">
        <v>128</v>
      </c>
    </row>
    <row r="253" s="12" customFormat="1">
      <c r="B253" s="235"/>
      <c r="C253" s="236"/>
      <c r="D253" s="237" t="s">
        <v>138</v>
      </c>
      <c r="E253" s="238" t="s">
        <v>1</v>
      </c>
      <c r="F253" s="239" t="s">
        <v>172</v>
      </c>
      <c r="G253" s="236"/>
      <c r="H253" s="240">
        <v>5.8079999999999998</v>
      </c>
      <c r="I253" s="241"/>
      <c r="J253" s="236"/>
      <c r="K253" s="236"/>
      <c r="L253" s="242"/>
      <c r="M253" s="243"/>
      <c r="N253" s="244"/>
      <c r="O253" s="244"/>
      <c r="P253" s="244"/>
      <c r="Q253" s="244"/>
      <c r="R253" s="244"/>
      <c r="S253" s="244"/>
      <c r="T253" s="245"/>
      <c r="AT253" s="246" t="s">
        <v>138</v>
      </c>
      <c r="AU253" s="246" t="s">
        <v>88</v>
      </c>
      <c r="AV253" s="12" t="s">
        <v>88</v>
      </c>
      <c r="AW253" s="12" t="s">
        <v>32</v>
      </c>
      <c r="AX253" s="12" t="s">
        <v>78</v>
      </c>
      <c r="AY253" s="246" t="s">
        <v>128</v>
      </c>
    </row>
    <row r="254" s="14" customFormat="1">
      <c r="B254" s="258"/>
      <c r="C254" s="259"/>
      <c r="D254" s="237" t="s">
        <v>138</v>
      </c>
      <c r="E254" s="260" t="s">
        <v>1</v>
      </c>
      <c r="F254" s="261" t="s">
        <v>173</v>
      </c>
      <c r="G254" s="259"/>
      <c r="H254" s="260" t="s">
        <v>1</v>
      </c>
      <c r="I254" s="262"/>
      <c r="J254" s="259"/>
      <c r="K254" s="259"/>
      <c r="L254" s="263"/>
      <c r="M254" s="264"/>
      <c r="N254" s="265"/>
      <c r="O254" s="265"/>
      <c r="P254" s="265"/>
      <c r="Q254" s="265"/>
      <c r="R254" s="265"/>
      <c r="S254" s="265"/>
      <c r="T254" s="266"/>
      <c r="AT254" s="267" t="s">
        <v>138</v>
      </c>
      <c r="AU254" s="267" t="s">
        <v>88</v>
      </c>
      <c r="AV254" s="14" t="s">
        <v>86</v>
      </c>
      <c r="AW254" s="14" t="s">
        <v>32</v>
      </c>
      <c r="AX254" s="14" t="s">
        <v>78</v>
      </c>
      <c r="AY254" s="267" t="s">
        <v>128</v>
      </c>
    </row>
    <row r="255" s="12" customFormat="1">
      <c r="B255" s="235"/>
      <c r="C255" s="236"/>
      <c r="D255" s="237" t="s">
        <v>138</v>
      </c>
      <c r="E255" s="238" t="s">
        <v>1</v>
      </c>
      <c r="F255" s="239" t="s">
        <v>174</v>
      </c>
      <c r="G255" s="236"/>
      <c r="H255" s="240">
        <v>4.7519999999999998</v>
      </c>
      <c r="I255" s="241"/>
      <c r="J255" s="236"/>
      <c r="K255" s="236"/>
      <c r="L255" s="242"/>
      <c r="M255" s="243"/>
      <c r="N255" s="244"/>
      <c r="O255" s="244"/>
      <c r="P255" s="244"/>
      <c r="Q255" s="244"/>
      <c r="R255" s="244"/>
      <c r="S255" s="244"/>
      <c r="T255" s="245"/>
      <c r="AT255" s="246" t="s">
        <v>138</v>
      </c>
      <c r="AU255" s="246" t="s">
        <v>88</v>
      </c>
      <c r="AV255" s="12" t="s">
        <v>88</v>
      </c>
      <c r="AW255" s="12" t="s">
        <v>32</v>
      </c>
      <c r="AX255" s="12" t="s">
        <v>78</v>
      </c>
      <c r="AY255" s="246" t="s">
        <v>128</v>
      </c>
    </row>
    <row r="256" s="13" customFormat="1">
      <c r="B256" s="247"/>
      <c r="C256" s="248"/>
      <c r="D256" s="237" t="s">
        <v>138</v>
      </c>
      <c r="E256" s="249" t="s">
        <v>1</v>
      </c>
      <c r="F256" s="250" t="s">
        <v>140</v>
      </c>
      <c r="G256" s="248"/>
      <c r="H256" s="251">
        <v>10.559999999999999</v>
      </c>
      <c r="I256" s="252"/>
      <c r="J256" s="248"/>
      <c r="K256" s="248"/>
      <c r="L256" s="253"/>
      <c r="M256" s="254"/>
      <c r="N256" s="255"/>
      <c r="O256" s="255"/>
      <c r="P256" s="255"/>
      <c r="Q256" s="255"/>
      <c r="R256" s="255"/>
      <c r="S256" s="255"/>
      <c r="T256" s="256"/>
      <c r="AT256" s="257" t="s">
        <v>138</v>
      </c>
      <c r="AU256" s="257" t="s">
        <v>88</v>
      </c>
      <c r="AV256" s="13" t="s">
        <v>136</v>
      </c>
      <c r="AW256" s="13" t="s">
        <v>32</v>
      </c>
      <c r="AX256" s="13" t="s">
        <v>86</v>
      </c>
      <c r="AY256" s="257" t="s">
        <v>128</v>
      </c>
    </row>
    <row r="257" s="1" customFormat="1" ht="24" customHeight="1">
      <c r="B257" s="37"/>
      <c r="C257" s="222" t="s">
        <v>373</v>
      </c>
      <c r="D257" s="222" t="s">
        <v>131</v>
      </c>
      <c r="E257" s="223" t="s">
        <v>374</v>
      </c>
      <c r="F257" s="224" t="s">
        <v>375</v>
      </c>
      <c r="G257" s="225" t="s">
        <v>134</v>
      </c>
      <c r="H257" s="226">
        <v>10.560000000000001</v>
      </c>
      <c r="I257" s="227"/>
      <c r="J257" s="228">
        <f>ROUND(I257*H257,2)</f>
        <v>0</v>
      </c>
      <c r="K257" s="224" t="s">
        <v>135</v>
      </c>
      <c r="L257" s="42"/>
      <c r="M257" s="229" t="s">
        <v>1</v>
      </c>
      <c r="N257" s="230" t="s">
        <v>43</v>
      </c>
      <c r="O257" s="85"/>
      <c r="P257" s="231">
        <f>O257*H257</f>
        <v>0</v>
      </c>
      <c r="Q257" s="231">
        <v>0.037499999999999999</v>
      </c>
      <c r="R257" s="231">
        <f>Q257*H257</f>
        <v>0.39600000000000002</v>
      </c>
      <c r="S257" s="231">
        <v>0</v>
      </c>
      <c r="T257" s="232">
        <f>S257*H257</f>
        <v>0</v>
      </c>
      <c r="AR257" s="233" t="s">
        <v>209</v>
      </c>
      <c r="AT257" s="233" t="s">
        <v>131</v>
      </c>
      <c r="AU257" s="233" t="s">
        <v>88</v>
      </c>
      <c r="AY257" s="16" t="s">
        <v>128</v>
      </c>
      <c r="BE257" s="234">
        <f>IF(N257="základní",J257,0)</f>
        <v>0</v>
      </c>
      <c r="BF257" s="234">
        <f>IF(N257="snížená",J257,0)</f>
        <v>0</v>
      </c>
      <c r="BG257" s="234">
        <f>IF(N257="zákl. přenesená",J257,0)</f>
        <v>0</v>
      </c>
      <c r="BH257" s="234">
        <f>IF(N257="sníž. přenesená",J257,0)</f>
        <v>0</v>
      </c>
      <c r="BI257" s="234">
        <f>IF(N257="nulová",J257,0)</f>
        <v>0</v>
      </c>
      <c r="BJ257" s="16" t="s">
        <v>86</v>
      </c>
      <c r="BK257" s="234">
        <f>ROUND(I257*H257,2)</f>
        <v>0</v>
      </c>
      <c r="BL257" s="16" t="s">
        <v>209</v>
      </c>
      <c r="BM257" s="233" t="s">
        <v>376</v>
      </c>
    </row>
    <row r="258" s="14" customFormat="1">
      <c r="B258" s="258"/>
      <c r="C258" s="259"/>
      <c r="D258" s="237" t="s">
        <v>138</v>
      </c>
      <c r="E258" s="260" t="s">
        <v>1</v>
      </c>
      <c r="F258" s="261" t="s">
        <v>171</v>
      </c>
      <c r="G258" s="259"/>
      <c r="H258" s="260" t="s">
        <v>1</v>
      </c>
      <c r="I258" s="262"/>
      <c r="J258" s="259"/>
      <c r="K258" s="259"/>
      <c r="L258" s="263"/>
      <c r="M258" s="264"/>
      <c r="N258" s="265"/>
      <c r="O258" s="265"/>
      <c r="P258" s="265"/>
      <c r="Q258" s="265"/>
      <c r="R258" s="265"/>
      <c r="S258" s="265"/>
      <c r="T258" s="266"/>
      <c r="AT258" s="267" t="s">
        <v>138</v>
      </c>
      <c r="AU258" s="267" t="s">
        <v>88</v>
      </c>
      <c r="AV258" s="14" t="s">
        <v>86</v>
      </c>
      <c r="AW258" s="14" t="s">
        <v>32</v>
      </c>
      <c r="AX258" s="14" t="s">
        <v>78</v>
      </c>
      <c r="AY258" s="267" t="s">
        <v>128</v>
      </c>
    </row>
    <row r="259" s="12" customFormat="1">
      <c r="B259" s="235"/>
      <c r="C259" s="236"/>
      <c r="D259" s="237" t="s">
        <v>138</v>
      </c>
      <c r="E259" s="238" t="s">
        <v>1</v>
      </c>
      <c r="F259" s="239" t="s">
        <v>172</v>
      </c>
      <c r="G259" s="236"/>
      <c r="H259" s="240">
        <v>5.8079999999999998</v>
      </c>
      <c r="I259" s="241"/>
      <c r="J259" s="236"/>
      <c r="K259" s="236"/>
      <c r="L259" s="242"/>
      <c r="M259" s="243"/>
      <c r="N259" s="244"/>
      <c r="O259" s="244"/>
      <c r="P259" s="244"/>
      <c r="Q259" s="244"/>
      <c r="R259" s="244"/>
      <c r="S259" s="244"/>
      <c r="T259" s="245"/>
      <c r="AT259" s="246" t="s">
        <v>138</v>
      </c>
      <c r="AU259" s="246" t="s">
        <v>88</v>
      </c>
      <c r="AV259" s="12" t="s">
        <v>88</v>
      </c>
      <c r="AW259" s="12" t="s">
        <v>32</v>
      </c>
      <c r="AX259" s="12" t="s">
        <v>78</v>
      </c>
      <c r="AY259" s="246" t="s">
        <v>128</v>
      </c>
    </row>
    <row r="260" s="14" customFormat="1">
      <c r="B260" s="258"/>
      <c r="C260" s="259"/>
      <c r="D260" s="237" t="s">
        <v>138</v>
      </c>
      <c r="E260" s="260" t="s">
        <v>1</v>
      </c>
      <c r="F260" s="261" t="s">
        <v>173</v>
      </c>
      <c r="G260" s="259"/>
      <c r="H260" s="260" t="s">
        <v>1</v>
      </c>
      <c r="I260" s="262"/>
      <c r="J260" s="259"/>
      <c r="K260" s="259"/>
      <c r="L260" s="263"/>
      <c r="M260" s="264"/>
      <c r="N260" s="265"/>
      <c r="O260" s="265"/>
      <c r="P260" s="265"/>
      <c r="Q260" s="265"/>
      <c r="R260" s="265"/>
      <c r="S260" s="265"/>
      <c r="T260" s="266"/>
      <c r="AT260" s="267" t="s">
        <v>138</v>
      </c>
      <c r="AU260" s="267" t="s">
        <v>88</v>
      </c>
      <c r="AV260" s="14" t="s">
        <v>86</v>
      </c>
      <c r="AW260" s="14" t="s">
        <v>32</v>
      </c>
      <c r="AX260" s="14" t="s">
        <v>78</v>
      </c>
      <c r="AY260" s="267" t="s">
        <v>128</v>
      </c>
    </row>
    <row r="261" s="12" customFormat="1">
      <c r="B261" s="235"/>
      <c r="C261" s="236"/>
      <c r="D261" s="237" t="s">
        <v>138</v>
      </c>
      <c r="E261" s="238" t="s">
        <v>1</v>
      </c>
      <c r="F261" s="239" t="s">
        <v>174</v>
      </c>
      <c r="G261" s="236"/>
      <c r="H261" s="240">
        <v>4.7519999999999998</v>
      </c>
      <c r="I261" s="241"/>
      <c r="J261" s="236"/>
      <c r="K261" s="236"/>
      <c r="L261" s="242"/>
      <c r="M261" s="243"/>
      <c r="N261" s="244"/>
      <c r="O261" s="244"/>
      <c r="P261" s="244"/>
      <c r="Q261" s="244"/>
      <c r="R261" s="244"/>
      <c r="S261" s="244"/>
      <c r="T261" s="245"/>
      <c r="AT261" s="246" t="s">
        <v>138</v>
      </c>
      <c r="AU261" s="246" t="s">
        <v>88</v>
      </c>
      <c r="AV261" s="12" t="s">
        <v>88</v>
      </c>
      <c r="AW261" s="12" t="s">
        <v>32</v>
      </c>
      <c r="AX261" s="12" t="s">
        <v>78</v>
      </c>
      <c r="AY261" s="246" t="s">
        <v>128</v>
      </c>
    </row>
    <row r="262" s="13" customFormat="1">
      <c r="B262" s="247"/>
      <c r="C262" s="248"/>
      <c r="D262" s="237" t="s">
        <v>138</v>
      </c>
      <c r="E262" s="249" t="s">
        <v>1</v>
      </c>
      <c r="F262" s="250" t="s">
        <v>140</v>
      </c>
      <c r="G262" s="248"/>
      <c r="H262" s="251">
        <v>10.559999999999999</v>
      </c>
      <c r="I262" s="252"/>
      <c r="J262" s="248"/>
      <c r="K262" s="248"/>
      <c r="L262" s="253"/>
      <c r="M262" s="254"/>
      <c r="N262" s="255"/>
      <c r="O262" s="255"/>
      <c r="P262" s="255"/>
      <c r="Q262" s="255"/>
      <c r="R262" s="255"/>
      <c r="S262" s="255"/>
      <c r="T262" s="256"/>
      <c r="AT262" s="257" t="s">
        <v>138</v>
      </c>
      <c r="AU262" s="257" t="s">
        <v>88</v>
      </c>
      <c r="AV262" s="13" t="s">
        <v>136</v>
      </c>
      <c r="AW262" s="13" t="s">
        <v>32</v>
      </c>
      <c r="AX262" s="13" t="s">
        <v>86</v>
      </c>
      <c r="AY262" s="257" t="s">
        <v>128</v>
      </c>
    </row>
    <row r="263" s="1" customFormat="1" ht="36" customHeight="1">
      <c r="B263" s="37"/>
      <c r="C263" s="268" t="s">
        <v>377</v>
      </c>
      <c r="D263" s="268" t="s">
        <v>250</v>
      </c>
      <c r="E263" s="269" t="s">
        <v>378</v>
      </c>
      <c r="F263" s="270" t="s">
        <v>379</v>
      </c>
      <c r="G263" s="271" t="s">
        <v>134</v>
      </c>
      <c r="H263" s="272">
        <v>11.616</v>
      </c>
      <c r="I263" s="273"/>
      <c r="J263" s="274">
        <f>ROUND(I263*H263,2)</f>
        <v>0</v>
      </c>
      <c r="K263" s="270" t="s">
        <v>135</v>
      </c>
      <c r="L263" s="275"/>
      <c r="M263" s="276" t="s">
        <v>1</v>
      </c>
      <c r="N263" s="277" t="s">
        <v>43</v>
      </c>
      <c r="O263" s="85"/>
      <c r="P263" s="231">
        <f>O263*H263</f>
        <v>0</v>
      </c>
      <c r="Q263" s="231">
        <v>0.019199999999999998</v>
      </c>
      <c r="R263" s="231">
        <f>Q263*H263</f>
        <v>0.22302719999999998</v>
      </c>
      <c r="S263" s="231">
        <v>0</v>
      </c>
      <c r="T263" s="232">
        <f>S263*H263</f>
        <v>0</v>
      </c>
      <c r="AR263" s="233" t="s">
        <v>253</v>
      </c>
      <c r="AT263" s="233" t="s">
        <v>250</v>
      </c>
      <c r="AU263" s="233" t="s">
        <v>88</v>
      </c>
      <c r="AY263" s="16" t="s">
        <v>128</v>
      </c>
      <c r="BE263" s="234">
        <f>IF(N263="základní",J263,0)</f>
        <v>0</v>
      </c>
      <c r="BF263" s="234">
        <f>IF(N263="snížená",J263,0)</f>
        <v>0</v>
      </c>
      <c r="BG263" s="234">
        <f>IF(N263="zákl. přenesená",J263,0)</f>
        <v>0</v>
      </c>
      <c r="BH263" s="234">
        <f>IF(N263="sníž. přenesená",J263,0)</f>
        <v>0</v>
      </c>
      <c r="BI263" s="234">
        <f>IF(N263="nulová",J263,0)</f>
        <v>0</v>
      </c>
      <c r="BJ263" s="16" t="s">
        <v>86</v>
      </c>
      <c r="BK263" s="234">
        <f>ROUND(I263*H263,2)</f>
        <v>0</v>
      </c>
      <c r="BL263" s="16" t="s">
        <v>209</v>
      </c>
      <c r="BM263" s="233" t="s">
        <v>380</v>
      </c>
    </row>
    <row r="264" s="12" customFormat="1">
      <c r="B264" s="235"/>
      <c r="C264" s="236"/>
      <c r="D264" s="237" t="s">
        <v>138</v>
      </c>
      <c r="E264" s="236"/>
      <c r="F264" s="239" t="s">
        <v>381</v>
      </c>
      <c r="G264" s="236"/>
      <c r="H264" s="240">
        <v>11.616</v>
      </c>
      <c r="I264" s="241"/>
      <c r="J264" s="236"/>
      <c r="K264" s="236"/>
      <c r="L264" s="242"/>
      <c r="M264" s="243"/>
      <c r="N264" s="244"/>
      <c r="O264" s="244"/>
      <c r="P264" s="244"/>
      <c r="Q264" s="244"/>
      <c r="R264" s="244"/>
      <c r="S264" s="244"/>
      <c r="T264" s="245"/>
      <c r="AT264" s="246" t="s">
        <v>138</v>
      </c>
      <c r="AU264" s="246" t="s">
        <v>88</v>
      </c>
      <c r="AV264" s="12" t="s">
        <v>88</v>
      </c>
      <c r="AW264" s="12" t="s">
        <v>4</v>
      </c>
      <c r="AX264" s="12" t="s">
        <v>86</v>
      </c>
      <c r="AY264" s="246" t="s">
        <v>128</v>
      </c>
    </row>
    <row r="265" s="1" customFormat="1" ht="24" customHeight="1">
      <c r="B265" s="37"/>
      <c r="C265" s="222" t="s">
        <v>382</v>
      </c>
      <c r="D265" s="222" t="s">
        <v>131</v>
      </c>
      <c r="E265" s="223" t="s">
        <v>383</v>
      </c>
      <c r="F265" s="224" t="s">
        <v>384</v>
      </c>
      <c r="G265" s="225" t="s">
        <v>134</v>
      </c>
      <c r="H265" s="226">
        <v>4.7519999999999998</v>
      </c>
      <c r="I265" s="227"/>
      <c r="J265" s="228">
        <f>ROUND(I265*H265,2)</f>
        <v>0</v>
      </c>
      <c r="K265" s="224" t="s">
        <v>135</v>
      </c>
      <c r="L265" s="42"/>
      <c r="M265" s="229" t="s">
        <v>1</v>
      </c>
      <c r="N265" s="230" t="s">
        <v>43</v>
      </c>
      <c r="O265" s="85"/>
      <c r="P265" s="231">
        <f>O265*H265</f>
        <v>0</v>
      </c>
      <c r="Q265" s="231">
        <v>0</v>
      </c>
      <c r="R265" s="231">
        <f>Q265*H265</f>
        <v>0</v>
      </c>
      <c r="S265" s="231">
        <v>0</v>
      </c>
      <c r="T265" s="232">
        <f>S265*H265</f>
        <v>0</v>
      </c>
      <c r="AR265" s="233" t="s">
        <v>209</v>
      </c>
      <c r="AT265" s="233" t="s">
        <v>131</v>
      </c>
      <c r="AU265" s="233" t="s">
        <v>88</v>
      </c>
      <c r="AY265" s="16" t="s">
        <v>128</v>
      </c>
      <c r="BE265" s="234">
        <f>IF(N265="základní",J265,0)</f>
        <v>0</v>
      </c>
      <c r="BF265" s="234">
        <f>IF(N265="snížená",J265,0)</f>
        <v>0</v>
      </c>
      <c r="BG265" s="234">
        <f>IF(N265="zákl. přenesená",J265,0)</f>
        <v>0</v>
      </c>
      <c r="BH265" s="234">
        <f>IF(N265="sníž. přenesená",J265,0)</f>
        <v>0</v>
      </c>
      <c r="BI265" s="234">
        <f>IF(N265="nulová",J265,0)</f>
        <v>0</v>
      </c>
      <c r="BJ265" s="16" t="s">
        <v>86</v>
      </c>
      <c r="BK265" s="234">
        <f>ROUND(I265*H265,2)</f>
        <v>0</v>
      </c>
      <c r="BL265" s="16" t="s">
        <v>209</v>
      </c>
      <c r="BM265" s="233" t="s">
        <v>385</v>
      </c>
    </row>
    <row r="266" s="14" customFormat="1">
      <c r="B266" s="258"/>
      <c r="C266" s="259"/>
      <c r="D266" s="237" t="s">
        <v>138</v>
      </c>
      <c r="E266" s="260" t="s">
        <v>1</v>
      </c>
      <c r="F266" s="261" t="s">
        <v>173</v>
      </c>
      <c r="G266" s="259"/>
      <c r="H266" s="260" t="s">
        <v>1</v>
      </c>
      <c r="I266" s="262"/>
      <c r="J266" s="259"/>
      <c r="K266" s="259"/>
      <c r="L266" s="263"/>
      <c r="M266" s="264"/>
      <c r="N266" s="265"/>
      <c r="O266" s="265"/>
      <c r="P266" s="265"/>
      <c r="Q266" s="265"/>
      <c r="R266" s="265"/>
      <c r="S266" s="265"/>
      <c r="T266" s="266"/>
      <c r="AT266" s="267" t="s">
        <v>138</v>
      </c>
      <c r="AU266" s="267" t="s">
        <v>88</v>
      </c>
      <c r="AV266" s="14" t="s">
        <v>86</v>
      </c>
      <c r="AW266" s="14" t="s">
        <v>32</v>
      </c>
      <c r="AX266" s="14" t="s">
        <v>78</v>
      </c>
      <c r="AY266" s="267" t="s">
        <v>128</v>
      </c>
    </row>
    <row r="267" s="12" customFormat="1">
      <c r="B267" s="235"/>
      <c r="C267" s="236"/>
      <c r="D267" s="237" t="s">
        <v>138</v>
      </c>
      <c r="E267" s="238" t="s">
        <v>1</v>
      </c>
      <c r="F267" s="239" t="s">
        <v>174</v>
      </c>
      <c r="G267" s="236"/>
      <c r="H267" s="240">
        <v>4.7519999999999998</v>
      </c>
      <c r="I267" s="241"/>
      <c r="J267" s="236"/>
      <c r="K267" s="236"/>
      <c r="L267" s="242"/>
      <c r="M267" s="243"/>
      <c r="N267" s="244"/>
      <c r="O267" s="244"/>
      <c r="P267" s="244"/>
      <c r="Q267" s="244"/>
      <c r="R267" s="244"/>
      <c r="S267" s="244"/>
      <c r="T267" s="245"/>
      <c r="AT267" s="246" t="s">
        <v>138</v>
      </c>
      <c r="AU267" s="246" t="s">
        <v>88</v>
      </c>
      <c r="AV267" s="12" t="s">
        <v>88</v>
      </c>
      <c r="AW267" s="12" t="s">
        <v>32</v>
      </c>
      <c r="AX267" s="12" t="s">
        <v>78</v>
      </c>
      <c r="AY267" s="246" t="s">
        <v>128</v>
      </c>
    </row>
    <row r="268" s="13" customFormat="1">
      <c r="B268" s="247"/>
      <c r="C268" s="248"/>
      <c r="D268" s="237" t="s">
        <v>138</v>
      </c>
      <c r="E268" s="249" t="s">
        <v>1</v>
      </c>
      <c r="F268" s="250" t="s">
        <v>140</v>
      </c>
      <c r="G268" s="248"/>
      <c r="H268" s="251">
        <v>4.7519999999999998</v>
      </c>
      <c r="I268" s="252"/>
      <c r="J268" s="248"/>
      <c r="K268" s="248"/>
      <c r="L268" s="253"/>
      <c r="M268" s="254"/>
      <c r="N268" s="255"/>
      <c r="O268" s="255"/>
      <c r="P268" s="255"/>
      <c r="Q268" s="255"/>
      <c r="R268" s="255"/>
      <c r="S268" s="255"/>
      <c r="T268" s="256"/>
      <c r="AT268" s="257" t="s">
        <v>138</v>
      </c>
      <c r="AU268" s="257" t="s">
        <v>88</v>
      </c>
      <c r="AV268" s="13" t="s">
        <v>136</v>
      </c>
      <c r="AW268" s="13" t="s">
        <v>32</v>
      </c>
      <c r="AX268" s="13" t="s">
        <v>86</v>
      </c>
      <c r="AY268" s="257" t="s">
        <v>128</v>
      </c>
    </row>
    <row r="269" s="1" customFormat="1" ht="24" customHeight="1">
      <c r="B269" s="37"/>
      <c r="C269" s="222" t="s">
        <v>386</v>
      </c>
      <c r="D269" s="222" t="s">
        <v>131</v>
      </c>
      <c r="E269" s="223" t="s">
        <v>387</v>
      </c>
      <c r="F269" s="224" t="s">
        <v>388</v>
      </c>
      <c r="G269" s="225" t="s">
        <v>134</v>
      </c>
      <c r="H269" s="226">
        <v>10.560000000000001</v>
      </c>
      <c r="I269" s="227"/>
      <c r="J269" s="228">
        <f>ROUND(I269*H269,2)</f>
        <v>0</v>
      </c>
      <c r="K269" s="224" t="s">
        <v>135</v>
      </c>
      <c r="L269" s="42"/>
      <c r="M269" s="229" t="s">
        <v>1</v>
      </c>
      <c r="N269" s="230" t="s">
        <v>43</v>
      </c>
      <c r="O269" s="85"/>
      <c r="P269" s="231">
        <f>O269*H269</f>
        <v>0</v>
      </c>
      <c r="Q269" s="231">
        <v>0.0015</v>
      </c>
      <c r="R269" s="231">
        <f>Q269*H269</f>
        <v>0.01584</v>
      </c>
      <c r="S269" s="231">
        <v>0</v>
      </c>
      <c r="T269" s="232">
        <f>S269*H269</f>
        <v>0</v>
      </c>
      <c r="AR269" s="233" t="s">
        <v>209</v>
      </c>
      <c r="AT269" s="233" t="s">
        <v>131</v>
      </c>
      <c r="AU269" s="233" t="s">
        <v>88</v>
      </c>
      <c r="AY269" s="16" t="s">
        <v>128</v>
      </c>
      <c r="BE269" s="234">
        <f>IF(N269="základní",J269,0)</f>
        <v>0</v>
      </c>
      <c r="BF269" s="234">
        <f>IF(N269="snížená",J269,0)</f>
        <v>0</v>
      </c>
      <c r="BG269" s="234">
        <f>IF(N269="zákl. přenesená",J269,0)</f>
        <v>0</v>
      </c>
      <c r="BH269" s="234">
        <f>IF(N269="sníž. přenesená",J269,0)</f>
        <v>0</v>
      </c>
      <c r="BI269" s="234">
        <f>IF(N269="nulová",J269,0)</f>
        <v>0</v>
      </c>
      <c r="BJ269" s="16" t="s">
        <v>86</v>
      </c>
      <c r="BK269" s="234">
        <f>ROUND(I269*H269,2)</f>
        <v>0</v>
      </c>
      <c r="BL269" s="16" t="s">
        <v>209</v>
      </c>
      <c r="BM269" s="233" t="s">
        <v>389</v>
      </c>
    </row>
    <row r="270" s="14" customFormat="1">
      <c r="B270" s="258"/>
      <c r="C270" s="259"/>
      <c r="D270" s="237" t="s">
        <v>138</v>
      </c>
      <c r="E270" s="260" t="s">
        <v>1</v>
      </c>
      <c r="F270" s="261" t="s">
        <v>171</v>
      </c>
      <c r="G270" s="259"/>
      <c r="H270" s="260" t="s">
        <v>1</v>
      </c>
      <c r="I270" s="262"/>
      <c r="J270" s="259"/>
      <c r="K270" s="259"/>
      <c r="L270" s="263"/>
      <c r="M270" s="264"/>
      <c r="N270" s="265"/>
      <c r="O270" s="265"/>
      <c r="P270" s="265"/>
      <c r="Q270" s="265"/>
      <c r="R270" s="265"/>
      <c r="S270" s="265"/>
      <c r="T270" s="266"/>
      <c r="AT270" s="267" t="s">
        <v>138</v>
      </c>
      <c r="AU270" s="267" t="s">
        <v>88</v>
      </c>
      <c r="AV270" s="14" t="s">
        <v>86</v>
      </c>
      <c r="AW270" s="14" t="s">
        <v>32</v>
      </c>
      <c r="AX270" s="14" t="s">
        <v>78</v>
      </c>
      <c r="AY270" s="267" t="s">
        <v>128</v>
      </c>
    </row>
    <row r="271" s="12" customFormat="1">
      <c r="B271" s="235"/>
      <c r="C271" s="236"/>
      <c r="D271" s="237" t="s">
        <v>138</v>
      </c>
      <c r="E271" s="238" t="s">
        <v>1</v>
      </c>
      <c r="F271" s="239" t="s">
        <v>172</v>
      </c>
      <c r="G271" s="236"/>
      <c r="H271" s="240">
        <v>5.8079999999999998</v>
      </c>
      <c r="I271" s="241"/>
      <c r="J271" s="236"/>
      <c r="K271" s="236"/>
      <c r="L271" s="242"/>
      <c r="M271" s="243"/>
      <c r="N271" s="244"/>
      <c r="O271" s="244"/>
      <c r="P271" s="244"/>
      <c r="Q271" s="244"/>
      <c r="R271" s="244"/>
      <c r="S271" s="244"/>
      <c r="T271" s="245"/>
      <c r="AT271" s="246" t="s">
        <v>138</v>
      </c>
      <c r="AU271" s="246" t="s">
        <v>88</v>
      </c>
      <c r="AV271" s="12" t="s">
        <v>88</v>
      </c>
      <c r="AW271" s="12" t="s">
        <v>32</v>
      </c>
      <c r="AX271" s="12" t="s">
        <v>78</v>
      </c>
      <c r="AY271" s="246" t="s">
        <v>128</v>
      </c>
    </row>
    <row r="272" s="14" customFormat="1">
      <c r="B272" s="258"/>
      <c r="C272" s="259"/>
      <c r="D272" s="237" t="s">
        <v>138</v>
      </c>
      <c r="E272" s="260" t="s">
        <v>1</v>
      </c>
      <c r="F272" s="261" t="s">
        <v>173</v>
      </c>
      <c r="G272" s="259"/>
      <c r="H272" s="260" t="s">
        <v>1</v>
      </c>
      <c r="I272" s="262"/>
      <c r="J272" s="259"/>
      <c r="K272" s="259"/>
      <c r="L272" s="263"/>
      <c r="M272" s="264"/>
      <c r="N272" s="265"/>
      <c r="O272" s="265"/>
      <c r="P272" s="265"/>
      <c r="Q272" s="265"/>
      <c r="R272" s="265"/>
      <c r="S272" s="265"/>
      <c r="T272" s="266"/>
      <c r="AT272" s="267" t="s">
        <v>138</v>
      </c>
      <c r="AU272" s="267" t="s">
        <v>88</v>
      </c>
      <c r="AV272" s="14" t="s">
        <v>86</v>
      </c>
      <c r="AW272" s="14" t="s">
        <v>32</v>
      </c>
      <c r="AX272" s="14" t="s">
        <v>78</v>
      </c>
      <c r="AY272" s="267" t="s">
        <v>128</v>
      </c>
    </row>
    <row r="273" s="12" customFormat="1">
      <c r="B273" s="235"/>
      <c r="C273" s="236"/>
      <c r="D273" s="237" t="s">
        <v>138</v>
      </c>
      <c r="E273" s="238" t="s">
        <v>1</v>
      </c>
      <c r="F273" s="239" t="s">
        <v>174</v>
      </c>
      <c r="G273" s="236"/>
      <c r="H273" s="240">
        <v>4.7519999999999998</v>
      </c>
      <c r="I273" s="241"/>
      <c r="J273" s="236"/>
      <c r="K273" s="236"/>
      <c r="L273" s="242"/>
      <c r="M273" s="243"/>
      <c r="N273" s="244"/>
      <c r="O273" s="244"/>
      <c r="P273" s="244"/>
      <c r="Q273" s="244"/>
      <c r="R273" s="244"/>
      <c r="S273" s="244"/>
      <c r="T273" s="245"/>
      <c r="AT273" s="246" t="s">
        <v>138</v>
      </c>
      <c r="AU273" s="246" t="s">
        <v>88</v>
      </c>
      <c r="AV273" s="12" t="s">
        <v>88</v>
      </c>
      <c r="AW273" s="12" t="s">
        <v>32</v>
      </c>
      <c r="AX273" s="12" t="s">
        <v>78</v>
      </c>
      <c r="AY273" s="246" t="s">
        <v>128</v>
      </c>
    </row>
    <row r="274" s="13" customFormat="1">
      <c r="B274" s="247"/>
      <c r="C274" s="248"/>
      <c r="D274" s="237" t="s">
        <v>138</v>
      </c>
      <c r="E274" s="249" t="s">
        <v>1</v>
      </c>
      <c r="F274" s="250" t="s">
        <v>140</v>
      </c>
      <c r="G274" s="248"/>
      <c r="H274" s="251">
        <v>10.559999999999999</v>
      </c>
      <c r="I274" s="252"/>
      <c r="J274" s="248"/>
      <c r="K274" s="248"/>
      <c r="L274" s="253"/>
      <c r="M274" s="254"/>
      <c r="N274" s="255"/>
      <c r="O274" s="255"/>
      <c r="P274" s="255"/>
      <c r="Q274" s="255"/>
      <c r="R274" s="255"/>
      <c r="S274" s="255"/>
      <c r="T274" s="256"/>
      <c r="AT274" s="257" t="s">
        <v>138</v>
      </c>
      <c r="AU274" s="257" t="s">
        <v>88</v>
      </c>
      <c r="AV274" s="13" t="s">
        <v>136</v>
      </c>
      <c r="AW274" s="13" t="s">
        <v>32</v>
      </c>
      <c r="AX274" s="13" t="s">
        <v>86</v>
      </c>
      <c r="AY274" s="257" t="s">
        <v>128</v>
      </c>
    </row>
    <row r="275" s="1" customFormat="1" ht="16.5" customHeight="1">
      <c r="B275" s="37"/>
      <c r="C275" s="222" t="s">
        <v>390</v>
      </c>
      <c r="D275" s="222" t="s">
        <v>131</v>
      </c>
      <c r="E275" s="223" t="s">
        <v>391</v>
      </c>
      <c r="F275" s="224" t="s">
        <v>392</v>
      </c>
      <c r="G275" s="225" t="s">
        <v>284</v>
      </c>
      <c r="H275" s="226">
        <v>18.399999999999999</v>
      </c>
      <c r="I275" s="227"/>
      <c r="J275" s="228">
        <f>ROUND(I275*H275,2)</f>
        <v>0</v>
      </c>
      <c r="K275" s="224" t="s">
        <v>135</v>
      </c>
      <c r="L275" s="42"/>
      <c r="M275" s="229" t="s">
        <v>1</v>
      </c>
      <c r="N275" s="230" t="s">
        <v>43</v>
      </c>
      <c r="O275" s="85"/>
      <c r="P275" s="231">
        <f>O275*H275</f>
        <v>0</v>
      </c>
      <c r="Q275" s="231">
        <v>0.00040000000000000002</v>
      </c>
      <c r="R275" s="231">
        <f>Q275*H275</f>
        <v>0.0073599999999999994</v>
      </c>
      <c r="S275" s="231">
        <v>0</v>
      </c>
      <c r="T275" s="232">
        <f>S275*H275</f>
        <v>0</v>
      </c>
      <c r="AR275" s="233" t="s">
        <v>209</v>
      </c>
      <c r="AT275" s="233" t="s">
        <v>131</v>
      </c>
      <c r="AU275" s="233" t="s">
        <v>88</v>
      </c>
      <c r="AY275" s="16" t="s">
        <v>128</v>
      </c>
      <c r="BE275" s="234">
        <f>IF(N275="základní",J275,0)</f>
        <v>0</v>
      </c>
      <c r="BF275" s="234">
        <f>IF(N275="snížená",J275,0)</f>
        <v>0</v>
      </c>
      <c r="BG275" s="234">
        <f>IF(N275="zákl. přenesená",J275,0)</f>
        <v>0</v>
      </c>
      <c r="BH275" s="234">
        <f>IF(N275="sníž. přenesená",J275,0)</f>
        <v>0</v>
      </c>
      <c r="BI275" s="234">
        <f>IF(N275="nulová",J275,0)</f>
        <v>0</v>
      </c>
      <c r="BJ275" s="16" t="s">
        <v>86</v>
      </c>
      <c r="BK275" s="234">
        <f>ROUND(I275*H275,2)</f>
        <v>0</v>
      </c>
      <c r="BL275" s="16" t="s">
        <v>209</v>
      </c>
      <c r="BM275" s="233" t="s">
        <v>393</v>
      </c>
    </row>
    <row r="276" s="12" customFormat="1">
      <c r="B276" s="235"/>
      <c r="C276" s="236"/>
      <c r="D276" s="237" t="s">
        <v>138</v>
      </c>
      <c r="E276" s="238" t="s">
        <v>1</v>
      </c>
      <c r="F276" s="239" t="s">
        <v>394</v>
      </c>
      <c r="G276" s="236"/>
      <c r="H276" s="240">
        <v>9.6400000000000006</v>
      </c>
      <c r="I276" s="241"/>
      <c r="J276" s="236"/>
      <c r="K276" s="236"/>
      <c r="L276" s="242"/>
      <c r="M276" s="243"/>
      <c r="N276" s="244"/>
      <c r="O276" s="244"/>
      <c r="P276" s="244"/>
      <c r="Q276" s="244"/>
      <c r="R276" s="244"/>
      <c r="S276" s="244"/>
      <c r="T276" s="245"/>
      <c r="AT276" s="246" t="s">
        <v>138</v>
      </c>
      <c r="AU276" s="246" t="s">
        <v>88</v>
      </c>
      <c r="AV276" s="12" t="s">
        <v>88</v>
      </c>
      <c r="AW276" s="12" t="s">
        <v>32</v>
      </c>
      <c r="AX276" s="12" t="s">
        <v>78</v>
      </c>
      <c r="AY276" s="246" t="s">
        <v>128</v>
      </c>
    </row>
    <row r="277" s="12" customFormat="1">
      <c r="B277" s="235"/>
      <c r="C277" s="236"/>
      <c r="D277" s="237" t="s">
        <v>138</v>
      </c>
      <c r="E277" s="238" t="s">
        <v>1</v>
      </c>
      <c r="F277" s="239" t="s">
        <v>395</v>
      </c>
      <c r="G277" s="236"/>
      <c r="H277" s="240">
        <v>8.7599999999999998</v>
      </c>
      <c r="I277" s="241"/>
      <c r="J277" s="236"/>
      <c r="K277" s="236"/>
      <c r="L277" s="242"/>
      <c r="M277" s="243"/>
      <c r="N277" s="244"/>
      <c r="O277" s="244"/>
      <c r="P277" s="244"/>
      <c r="Q277" s="244"/>
      <c r="R277" s="244"/>
      <c r="S277" s="244"/>
      <c r="T277" s="245"/>
      <c r="AT277" s="246" t="s">
        <v>138</v>
      </c>
      <c r="AU277" s="246" t="s">
        <v>88</v>
      </c>
      <c r="AV277" s="12" t="s">
        <v>88</v>
      </c>
      <c r="AW277" s="12" t="s">
        <v>32</v>
      </c>
      <c r="AX277" s="12" t="s">
        <v>78</v>
      </c>
      <c r="AY277" s="246" t="s">
        <v>128</v>
      </c>
    </row>
    <row r="278" s="13" customFormat="1">
      <c r="B278" s="247"/>
      <c r="C278" s="248"/>
      <c r="D278" s="237" t="s">
        <v>138</v>
      </c>
      <c r="E278" s="249" t="s">
        <v>1</v>
      </c>
      <c r="F278" s="250" t="s">
        <v>140</v>
      </c>
      <c r="G278" s="248"/>
      <c r="H278" s="251">
        <v>18.399999999999999</v>
      </c>
      <c r="I278" s="252"/>
      <c r="J278" s="248"/>
      <c r="K278" s="248"/>
      <c r="L278" s="253"/>
      <c r="M278" s="254"/>
      <c r="N278" s="255"/>
      <c r="O278" s="255"/>
      <c r="P278" s="255"/>
      <c r="Q278" s="255"/>
      <c r="R278" s="255"/>
      <c r="S278" s="255"/>
      <c r="T278" s="256"/>
      <c r="AT278" s="257" t="s">
        <v>138</v>
      </c>
      <c r="AU278" s="257" t="s">
        <v>88</v>
      </c>
      <c r="AV278" s="13" t="s">
        <v>136</v>
      </c>
      <c r="AW278" s="13" t="s">
        <v>32</v>
      </c>
      <c r="AX278" s="13" t="s">
        <v>86</v>
      </c>
      <c r="AY278" s="257" t="s">
        <v>128</v>
      </c>
    </row>
    <row r="279" s="1" customFormat="1" ht="24" customHeight="1">
      <c r="B279" s="37"/>
      <c r="C279" s="222" t="s">
        <v>396</v>
      </c>
      <c r="D279" s="222" t="s">
        <v>131</v>
      </c>
      <c r="E279" s="223" t="s">
        <v>397</v>
      </c>
      <c r="F279" s="224" t="s">
        <v>398</v>
      </c>
      <c r="G279" s="225" t="s">
        <v>220</v>
      </c>
      <c r="H279" s="226">
        <v>0.64500000000000002</v>
      </c>
      <c r="I279" s="227"/>
      <c r="J279" s="228">
        <f>ROUND(I279*H279,2)</f>
        <v>0</v>
      </c>
      <c r="K279" s="224" t="s">
        <v>135</v>
      </c>
      <c r="L279" s="42"/>
      <c r="M279" s="229" t="s">
        <v>1</v>
      </c>
      <c r="N279" s="230" t="s">
        <v>43</v>
      </c>
      <c r="O279" s="85"/>
      <c r="P279" s="231">
        <f>O279*H279</f>
        <v>0</v>
      </c>
      <c r="Q279" s="231">
        <v>0</v>
      </c>
      <c r="R279" s="231">
        <f>Q279*H279</f>
        <v>0</v>
      </c>
      <c r="S279" s="231">
        <v>0</v>
      </c>
      <c r="T279" s="232">
        <f>S279*H279</f>
        <v>0</v>
      </c>
      <c r="AR279" s="233" t="s">
        <v>209</v>
      </c>
      <c r="AT279" s="233" t="s">
        <v>131</v>
      </c>
      <c r="AU279" s="233" t="s">
        <v>88</v>
      </c>
      <c r="AY279" s="16" t="s">
        <v>128</v>
      </c>
      <c r="BE279" s="234">
        <f>IF(N279="základní",J279,0)</f>
        <v>0</v>
      </c>
      <c r="BF279" s="234">
        <f>IF(N279="snížená",J279,0)</f>
        <v>0</v>
      </c>
      <c r="BG279" s="234">
        <f>IF(N279="zákl. přenesená",J279,0)</f>
        <v>0</v>
      </c>
      <c r="BH279" s="234">
        <f>IF(N279="sníž. přenesená",J279,0)</f>
        <v>0</v>
      </c>
      <c r="BI279" s="234">
        <f>IF(N279="nulová",J279,0)</f>
        <v>0</v>
      </c>
      <c r="BJ279" s="16" t="s">
        <v>86</v>
      </c>
      <c r="BK279" s="234">
        <f>ROUND(I279*H279,2)</f>
        <v>0</v>
      </c>
      <c r="BL279" s="16" t="s">
        <v>209</v>
      </c>
      <c r="BM279" s="233" t="s">
        <v>399</v>
      </c>
    </row>
    <row r="280" s="11" customFormat="1" ht="22.8" customHeight="1">
      <c r="B280" s="206"/>
      <c r="C280" s="207"/>
      <c r="D280" s="208" t="s">
        <v>77</v>
      </c>
      <c r="E280" s="220" t="s">
        <v>400</v>
      </c>
      <c r="F280" s="220" t="s">
        <v>401</v>
      </c>
      <c r="G280" s="207"/>
      <c r="H280" s="207"/>
      <c r="I280" s="210"/>
      <c r="J280" s="221">
        <f>BK280</f>
        <v>0</v>
      </c>
      <c r="K280" s="207"/>
      <c r="L280" s="212"/>
      <c r="M280" s="213"/>
      <c r="N280" s="214"/>
      <c r="O280" s="214"/>
      <c r="P280" s="215">
        <f>SUM(P281:P306)</f>
        <v>0</v>
      </c>
      <c r="Q280" s="214"/>
      <c r="R280" s="215">
        <f>SUM(R281:R306)</f>
        <v>0.018338400000000001</v>
      </c>
      <c r="S280" s="214"/>
      <c r="T280" s="216">
        <f>SUM(T281:T306)</f>
        <v>0</v>
      </c>
      <c r="AR280" s="217" t="s">
        <v>88</v>
      </c>
      <c r="AT280" s="218" t="s">
        <v>77</v>
      </c>
      <c r="AU280" s="218" t="s">
        <v>86</v>
      </c>
      <c r="AY280" s="217" t="s">
        <v>128</v>
      </c>
      <c r="BK280" s="219">
        <f>SUM(BK281:BK306)</f>
        <v>0</v>
      </c>
    </row>
    <row r="281" s="1" customFormat="1" ht="24" customHeight="1">
      <c r="B281" s="37"/>
      <c r="C281" s="222" t="s">
        <v>402</v>
      </c>
      <c r="D281" s="222" t="s">
        <v>131</v>
      </c>
      <c r="E281" s="223" t="s">
        <v>403</v>
      </c>
      <c r="F281" s="224" t="s">
        <v>404</v>
      </c>
      <c r="G281" s="225" t="s">
        <v>284</v>
      </c>
      <c r="H281" s="226">
        <v>33.960000000000001</v>
      </c>
      <c r="I281" s="227"/>
      <c r="J281" s="228">
        <f>ROUND(I281*H281,2)</f>
        <v>0</v>
      </c>
      <c r="K281" s="224" t="s">
        <v>1</v>
      </c>
      <c r="L281" s="42"/>
      <c r="M281" s="229" t="s">
        <v>1</v>
      </c>
      <c r="N281" s="230" t="s">
        <v>43</v>
      </c>
      <c r="O281" s="85"/>
      <c r="P281" s="231">
        <f>O281*H281</f>
        <v>0</v>
      </c>
      <c r="Q281" s="231">
        <v>0.00023000000000000001</v>
      </c>
      <c r="R281" s="231">
        <f>Q281*H281</f>
        <v>0.0078108000000000006</v>
      </c>
      <c r="S281" s="231">
        <v>0</v>
      </c>
      <c r="T281" s="232">
        <f>S281*H281</f>
        <v>0</v>
      </c>
      <c r="AR281" s="233" t="s">
        <v>209</v>
      </c>
      <c r="AT281" s="233" t="s">
        <v>131</v>
      </c>
      <c r="AU281" s="233" t="s">
        <v>88</v>
      </c>
      <c r="AY281" s="16" t="s">
        <v>128</v>
      </c>
      <c r="BE281" s="234">
        <f>IF(N281="základní",J281,0)</f>
        <v>0</v>
      </c>
      <c r="BF281" s="234">
        <f>IF(N281="snížená",J281,0)</f>
        <v>0</v>
      </c>
      <c r="BG281" s="234">
        <f>IF(N281="zákl. přenesená",J281,0)</f>
        <v>0</v>
      </c>
      <c r="BH281" s="234">
        <f>IF(N281="sníž. přenesená",J281,0)</f>
        <v>0</v>
      </c>
      <c r="BI281" s="234">
        <f>IF(N281="nulová",J281,0)</f>
        <v>0</v>
      </c>
      <c r="BJ281" s="16" t="s">
        <v>86</v>
      </c>
      <c r="BK281" s="234">
        <f>ROUND(I281*H281,2)</f>
        <v>0</v>
      </c>
      <c r="BL281" s="16" t="s">
        <v>209</v>
      </c>
      <c r="BM281" s="233" t="s">
        <v>405</v>
      </c>
    </row>
    <row r="282" s="14" customFormat="1">
      <c r="B282" s="258"/>
      <c r="C282" s="259"/>
      <c r="D282" s="237" t="s">
        <v>138</v>
      </c>
      <c r="E282" s="260" t="s">
        <v>1</v>
      </c>
      <c r="F282" s="261" t="s">
        <v>406</v>
      </c>
      <c r="G282" s="259"/>
      <c r="H282" s="260" t="s">
        <v>1</v>
      </c>
      <c r="I282" s="262"/>
      <c r="J282" s="259"/>
      <c r="K282" s="259"/>
      <c r="L282" s="263"/>
      <c r="M282" s="264"/>
      <c r="N282" s="265"/>
      <c r="O282" s="265"/>
      <c r="P282" s="265"/>
      <c r="Q282" s="265"/>
      <c r="R282" s="265"/>
      <c r="S282" s="265"/>
      <c r="T282" s="266"/>
      <c r="AT282" s="267" t="s">
        <v>138</v>
      </c>
      <c r="AU282" s="267" t="s">
        <v>88</v>
      </c>
      <c r="AV282" s="14" t="s">
        <v>86</v>
      </c>
      <c r="AW282" s="14" t="s">
        <v>32</v>
      </c>
      <c r="AX282" s="14" t="s">
        <v>78</v>
      </c>
      <c r="AY282" s="267" t="s">
        <v>128</v>
      </c>
    </row>
    <row r="283" s="12" customFormat="1">
      <c r="B283" s="235"/>
      <c r="C283" s="236"/>
      <c r="D283" s="237" t="s">
        <v>138</v>
      </c>
      <c r="E283" s="238" t="s">
        <v>1</v>
      </c>
      <c r="F283" s="239" t="s">
        <v>407</v>
      </c>
      <c r="G283" s="236"/>
      <c r="H283" s="240">
        <v>15.4</v>
      </c>
      <c r="I283" s="241"/>
      <c r="J283" s="236"/>
      <c r="K283" s="236"/>
      <c r="L283" s="242"/>
      <c r="M283" s="243"/>
      <c r="N283" s="244"/>
      <c r="O283" s="244"/>
      <c r="P283" s="244"/>
      <c r="Q283" s="244"/>
      <c r="R283" s="244"/>
      <c r="S283" s="244"/>
      <c r="T283" s="245"/>
      <c r="AT283" s="246" t="s">
        <v>138</v>
      </c>
      <c r="AU283" s="246" t="s">
        <v>88</v>
      </c>
      <c r="AV283" s="12" t="s">
        <v>88</v>
      </c>
      <c r="AW283" s="12" t="s">
        <v>32</v>
      </c>
      <c r="AX283" s="12" t="s">
        <v>78</v>
      </c>
      <c r="AY283" s="246" t="s">
        <v>128</v>
      </c>
    </row>
    <row r="284" s="12" customFormat="1">
      <c r="B284" s="235"/>
      <c r="C284" s="236"/>
      <c r="D284" s="237" t="s">
        <v>138</v>
      </c>
      <c r="E284" s="238" t="s">
        <v>1</v>
      </c>
      <c r="F284" s="239" t="s">
        <v>408</v>
      </c>
      <c r="G284" s="236"/>
      <c r="H284" s="240">
        <v>1.5800000000000001</v>
      </c>
      <c r="I284" s="241"/>
      <c r="J284" s="236"/>
      <c r="K284" s="236"/>
      <c r="L284" s="242"/>
      <c r="M284" s="243"/>
      <c r="N284" s="244"/>
      <c r="O284" s="244"/>
      <c r="P284" s="244"/>
      <c r="Q284" s="244"/>
      <c r="R284" s="244"/>
      <c r="S284" s="244"/>
      <c r="T284" s="245"/>
      <c r="AT284" s="246" t="s">
        <v>138</v>
      </c>
      <c r="AU284" s="246" t="s">
        <v>88</v>
      </c>
      <c r="AV284" s="12" t="s">
        <v>88</v>
      </c>
      <c r="AW284" s="12" t="s">
        <v>32</v>
      </c>
      <c r="AX284" s="12" t="s">
        <v>78</v>
      </c>
      <c r="AY284" s="246" t="s">
        <v>128</v>
      </c>
    </row>
    <row r="285" s="14" customFormat="1">
      <c r="B285" s="258"/>
      <c r="C285" s="259"/>
      <c r="D285" s="237" t="s">
        <v>138</v>
      </c>
      <c r="E285" s="260" t="s">
        <v>1</v>
      </c>
      <c r="F285" s="261" t="s">
        <v>409</v>
      </c>
      <c r="G285" s="259"/>
      <c r="H285" s="260" t="s">
        <v>1</v>
      </c>
      <c r="I285" s="262"/>
      <c r="J285" s="259"/>
      <c r="K285" s="259"/>
      <c r="L285" s="263"/>
      <c r="M285" s="264"/>
      <c r="N285" s="265"/>
      <c r="O285" s="265"/>
      <c r="P285" s="265"/>
      <c r="Q285" s="265"/>
      <c r="R285" s="265"/>
      <c r="S285" s="265"/>
      <c r="T285" s="266"/>
      <c r="AT285" s="267" t="s">
        <v>138</v>
      </c>
      <c r="AU285" s="267" t="s">
        <v>88</v>
      </c>
      <c r="AV285" s="14" t="s">
        <v>86</v>
      </c>
      <c r="AW285" s="14" t="s">
        <v>32</v>
      </c>
      <c r="AX285" s="14" t="s">
        <v>78</v>
      </c>
      <c r="AY285" s="267" t="s">
        <v>128</v>
      </c>
    </row>
    <row r="286" s="12" customFormat="1">
      <c r="B286" s="235"/>
      <c r="C286" s="236"/>
      <c r="D286" s="237" t="s">
        <v>138</v>
      </c>
      <c r="E286" s="238" t="s">
        <v>1</v>
      </c>
      <c r="F286" s="239" t="s">
        <v>407</v>
      </c>
      <c r="G286" s="236"/>
      <c r="H286" s="240">
        <v>15.4</v>
      </c>
      <c r="I286" s="241"/>
      <c r="J286" s="236"/>
      <c r="K286" s="236"/>
      <c r="L286" s="242"/>
      <c r="M286" s="243"/>
      <c r="N286" s="244"/>
      <c r="O286" s="244"/>
      <c r="P286" s="244"/>
      <c r="Q286" s="244"/>
      <c r="R286" s="244"/>
      <c r="S286" s="244"/>
      <c r="T286" s="245"/>
      <c r="AT286" s="246" t="s">
        <v>138</v>
      </c>
      <c r="AU286" s="246" t="s">
        <v>88</v>
      </c>
      <c r="AV286" s="12" t="s">
        <v>88</v>
      </c>
      <c r="AW286" s="12" t="s">
        <v>32</v>
      </c>
      <c r="AX286" s="12" t="s">
        <v>78</v>
      </c>
      <c r="AY286" s="246" t="s">
        <v>128</v>
      </c>
    </row>
    <row r="287" s="12" customFormat="1">
      <c r="B287" s="235"/>
      <c r="C287" s="236"/>
      <c r="D287" s="237" t="s">
        <v>138</v>
      </c>
      <c r="E287" s="238" t="s">
        <v>1</v>
      </c>
      <c r="F287" s="239" t="s">
        <v>408</v>
      </c>
      <c r="G287" s="236"/>
      <c r="H287" s="240">
        <v>1.5800000000000001</v>
      </c>
      <c r="I287" s="241"/>
      <c r="J287" s="236"/>
      <c r="K287" s="236"/>
      <c r="L287" s="242"/>
      <c r="M287" s="243"/>
      <c r="N287" s="244"/>
      <c r="O287" s="244"/>
      <c r="P287" s="244"/>
      <c r="Q287" s="244"/>
      <c r="R287" s="244"/>
      <c r="S287" s="244"/>
      <c r="T287" s="245"/>
      <c r="AT287" s="246" t="s">
        <v>138</v>
      </c>
      <c r="AU287" s="246" t="s">
        <v>88</v>
      </c>
      <c r="AV287" s="12" t="s">
        <v>88</v>
      </c>
      <c r="AW287" s="12" t="s">
        <v>32</v>
      </c>
      <c r="AX287" s="12" t="s">
        <v>78</v>
      </c>
      <c r="AY287" s="246" t="s">
        <v>128</v>
      </c>
    </row>
    <row r="288" s="13" customFormat="1">
      <c r="B288" s="247"/>
      <c r="C288" s="248"/>
      <c r="D288" s="237" t="s">
        <v>138</v>
      </c>
      <c r="E288" s="249" t="s">
        <v>1</v>
      </c>
      <c r="F288" s="250" t="s">
        <v>140</v>
      </c>
      <c r="G288" s="248"/>
      <c r="H288" s="251">
        <v>33.960000000000001</v>
      </c>
      <c r="I288" s="252"/>
      <c r="J288" s="248"/>
      <c r="K288" s="248"/>
      <c r="L288" s="253"/>
      <c r="M288" s="254"/>
      <c r="N288" s="255"/>
      <c r="O288" s="255"/>
      <c r="P288" s="255"/>
      <c r="Q288" s="255"/>
      <c r="R288" s="255"/>
      <c r="S288" s="255"/>
      <c r="T288" s="256"/>
      <c r="AT288" s="257" t="s">
        <v>138</v>
      </c>
      <c r="AU288" s="257" t="s">
        <v>88</v>
      </c>
      <c r="AV288" s="13" t="s">
        <v>136</v>
      </c>
      <c r="AW288" s="13" t="s">
        <v>32</v>
      </c>
      <c r="AX288" s="13" t="s">
        <v>86</v>
      </c>
      <c r="AY288" s="257" t="s">
        <v>128</v>
      </c>
    </row>
    <row r="289" s="1" customFormat="1" ht="16.5" customHeight="1">
      <c r="B289" s="37"/>
      <c r="C289" s="222" t="s">
        <v>410</v>
      </c>
      <c r="D289" s="222" t="s">
        <v>131</v>
      </c>
      <c r="E289" s="223" t="s">
        <v>411</v>
      </c>
      <c r="F289" s="224" t="s">
        <v>412</v>
      </c>
      <c r="G289" s="225" t="s">
        <v>284</v>
      </c>
      <c r="H289" s="226">
        <v>33.960000000000001</v>
      </c>
      <c r="I289" s="227"/>
      <c r="J289" s="228">
        <f>ROUND(I289*H289,2)</f>
        <v>0</v>
      </c>
      <c r="K289" s="224" t="s">
        <v>1</v>
      </c>
      <c r="L289" s="42"/>
      <c r="M289" s="229" t="s">
        <v>1</v>
      </c>
      <c r="N289" s="230" t="s">
        <v>43</v>
      </c>
      <c r="O289" s="85"/>
      <c r="P289" s="231">
        <f>O289*H289</f>
        <v>0</v>
      </c>
      <c r="Q289" s="231">
        <v>0.00023000000000000001</v>
      </c>
      <c r="R289" s="231">
        <f>Q289*H289</f>
        <v>0.0078108000000000006</v>
      </c>
      <c r="S289" s="231">
        <v>0</v>
      </c>
      <c r="T289" s="232">
        <f>S289*H289</f>
        <v>0</v>
      </c>
      <c r="AR289" s="233" t="s">
        <v>209</v>
      </c>
      <c r="AT289" s="233" t="s">
        <v>131</v>
      </c>
      <c r="AU289" s="233" t="s">
        <v>88</v>
      </c>
      <c r="AY289" s="16" t="s">
        <v>128</v>
      </c>
      <c r="BE289" s="234">
        <f>IF(N289="základní",J289,0)</f>
        <v>0</v>
      </c>
      <c r="BF289" s="234">
        <f>IF(N289="snížená",J289,0)</f>
        <v>0</v>
      </c>
      <c r="BG289" s="234">
        <f>IF(N289="zákl. přenesená",J289,0)</f>
        <v>0</v>
      </c>
      <c r="BH289" s="234">
        <f>IF(N289="sníž. přenesená",J289,0)</f>
        <v>0</v>
      </c>
      <c r="BI289" s="234">
        <f>IF(N289="nulová",J289,0)</f>
        <v>0</v>
      </c>
      <c r="BJ289" s="16" t="s">
        <v>86</v>
      </c>
      <c r="BK289" s="234">
        <f>ROUND(I289*H289,2)</f>
        <v>0</v>
      </c>
      <c r="BL289" s="16" t="s">
        <v>209</v>
      </c>
      <c r="BM289" s="233" t="s">
        <v>413</v>
      </c>
    </row>
    <row r="290" s="14" customFormat="1">
      <c r="B290" s="258"/>
      <c r="C290" s="259"/>
      <c r="D290" s="237" t="s">
        <v>138</v>
      </c>
      <c r="E290" s="260" t="s">
        <v>1</v>
      </c>
      <c r="F290" s="261" t="s">
        <v>406</v>
      </c>
      <c r="G290" s="259"/>
      <c r="H290" s="260" t="s">
        <v>1</v>
      </c>
      <c r="I290" s="262"/>
      <c r="J290" s="259"/>
      <c r="K290" s="259"/>
      <c r="L290" s="263"/>
      <c r="M290" s="264"/>
      <c r="N290" s="265"/>
      <c r="O290" s="265"/>
      <c r="P290" s="265"/>
      <c r="Q290" s="265"/>
      <c r="R290" s="265"/>
      <c r="S290" s="265"/>
      <c r="T290" s="266"/>
      <c r="AT290" s="267" t="s">
        <v>138</v>
      </c>
      <c r="AU290" s="267" t="s">
        <v>88</v>
      </c>
      <c r="AV290" s="14" t="s">
        <v>86</v>
      </c>
      <c r="AW290" s="14" t="s">
        <v>32</v>
      </c>
      <c r="AX290" s="14" t="s">
        <v>78</v>
      </c>
      <c r="AY290" s="267" t="s">
        <v>128</v>
      </c>
    </row>
    <row r="291" s="12" customFormat="1">
      <c r="B291" s="235"/>
      <c r="C291" s="236"/>
      <c r="D291" s="237" t="s">
        <v>138</v>
      </c>
      <c r="E291" s="238" t="s">
        <v>1</v>
      </c>
      <c r="F291" s="239" t="s">
        <v>407</v>
      </c>
      <c r="G291" s="236"/>
      <c r="H291" s="240">
        <v>15.4</v>
      </c>
      <c r="I291" s="241"/>
      <c r="J291" s="236"/>
      <c r="K291" s="236"/>
      <c r="L291" s="242"/>
      <c r="M291" s="243"/>
      <c r="N291" s="244"/>
      <c r="O291" s="244"/>
      <c r="P291" s="244"/>
      <c r="Q291" s="244"/>
      <c r="R291" s="244"/>
      <c r="S291" s="244"/>
      <c r="T291" s="245"/>
      <c r="AT291" s="246" t="s">
        <v>138</v>
      </c>
      <c r="AU291" s="246" t="s">
        <v>88</v>
      </c>
      <c r="AV291" s="12" t="s">
        <v>88</v>
      </c>
      <c r="AW291" s="12" t="s">
        <v>32</v>
      </c>
      <c r="AX291" s="12" t="s">
        <v>78</v>
      </c>
      <c r="AY291" s="246" t="s">
        <v>128</v>
      </c>
    </row>
    <row r="292" s="12" customFormat="1">
      <c r="B292" s="235"/>
      <c r="C292" s="236"/>
      <c r="D292" s="237" t="s">
        <v>138</v>
      </c>
      <c r="E292" s="238" t="s">
        <v>1</v>
      </c>
      <c r="F292" s="239" t="s">
        <v>408</v>
      </c>
      <c r="G292" s="236"/>
      <c r="H292" s="240">
        <v>1.5800000000000001</v>
      </c>
      <c r="I292" s="241"/>
      <c r="J292" s="236"/>
      <c r="K292" s="236"/>
      <c r="L292" s="242"/>
      <c r="M292" s="243"/>
      <c r="N292" s="244"/>
      <c r="O292" s="244"/>
      <c r="P292" s="244"/>
      <c r="Q292" s="244"/>
      <c r="R292" s="244"/>
      <c r="S292" s="244"/>
      <c r="T292" s="245"/>
      <c r="AT292" s="246" t="s">
        <v>138</v>
      </c>
      <c r="AU292" s="246" t="s">
        <v>88</v>
      </c>
      <c r="AV292" s="12" t="s">
        <v>88</v>
      </c>
      <c r="AW292" s="12" t="s">
        <v>32</v>
      </c>
      <c r="AX292" s="12" t="s">
        <v>78</v>
      </c>
      <c r="AY292" s="246" t="s">
        <v>128</v>
      </c>
    </row>
    <row r="293" s="14" customFormat="1">
      <c r="B293" s="258"/>
      <c r="C293" s="259"/>
      <c r="D293" s="237" t="s">
        <v>138</v>
      </c>
      <c r="E293" s="260" t="s">
        <v>1</v>
      </c>
      <c r="F293" s="261" t="s">
        <v>409</v>
      </c>
      <c r="G293" s="259"/>
      <c r="H293" s="260" t="s">
        <v>1</v>
      </c>
      <c r="I293" s="262"/>
      <c r="J293" s="259"/>
      <c r="K293" s="259"/>
      <c r="L293" s="263"/>
      <c r="M293" s="264"/>
      <c r="N293" s="265"/>
      <c r="O293" s="265"/>
      <c r="P293" s="265"/>
      <c r="Q293" s="265"/>
      <c r="R293" s="265"/>
      <c r="S293" s="265"/>
      <c r="T293" s="266"/>
      <c r="AT293" s="267" t="s">
        <v>138</v>
      </c>
      <c r="AU293" s="267" t="s">
        <v>88</v>
      </c>
      <c r="AV293" s="14" t="s">
        <v>86</v>
      </c>
      <c r="AW293" s="14" t="s">
        <v>32</v>
      </c>
      <c r="AX293" s="14" t="s">
        <v>78</v>
      </c>
      <c r="AY293" s="267" t="s">
        <v>128</v>
      </c>
    </row>
    <row r="294" s="12" customFormat="1">
      <c r="B294" s="235"/>
      <c r="C294" s="236"/>
      <c r="D294" s="237" t="s">
        <v>138</v>
      </c>
      <c r="E294" s="238" t="s">
        <v>1</v>
      </c>
      <c r="F294" s="239" t="s">
        <v>407</v>
      </c>
      <c r="G294" s="236"/>
      <c r="H294" s="240">
        <v>15.4</v>
      </c>
      <c r="I294" s="241"/>
      <c r="J294" s="236"/>
      <c r="K294" s="236"/>
      <c r="L294" s="242"/>
      <c r="M294" s="243"/>
      <c r="N294" s="244"/>
      <c r="O294" s="244"/>
      <c r="P294" s="244"/>
      <c r="Q294" s="244"/>
      <c r="R294" s="244"/>
      <c r="S294" s="244"/>
      <c r="T294" s="245"/>
      <c r="AT294" s="246" t="s">
        <v>138</v>
      </c>
      <c r="AU294" s="246" t="s">
        <v>88</v>
      </c>
      <c r="AV294" s="12" t="s">
        <v>88</v>
      </c>
      <c r="AW294" s="12" t="s">
        <v>32</v>
      </c>
      <c r="AX294" s="12" t="s">
        <v>78</v>
      </c>
      <c r="AY294" s="246" t="s">
        <v>128</v>
      </c>
    </row>
    <row r="295" s="12" customFormat="1">
      <c r="B295" s="235"/>
      <c r="C295" s="236"/>
      <c r="D295" s="237" t="s">
        <v>138</v>
      </c>
      <c r="E295" s="238" t="s">
        <v>1</v>
      </c>
      <c r="F295" s="239" t="s">
        <v>408</v>
      </c>
      <c r="G295" s="236"/>
      <c r="H295" s="240">
        <v>1.5800000000000001</v>
      </c>
      <c r="I295" s="241"/>
      <c r="J295" s="236"/>
      <c r="K295" s="236"/>
      <c r="L295" s="242"/>
      <c r="M295" s="243"/>
      <c r="N295" s="244"/>
      <c r="O295" s="244"/>
      <c r="P295" s="244"/>
      <c r="Q295" s="244"/>
      <c r="R295" s="244"/>
      <c r="S295" s="244"/>
      <c r="T295" s="245"/>
      <c r="AT295" s="246" t="s">
        <v>138</v>
      </c>
      <c r="AU295" s="246" t="s">
        <v>88</v>
      </c>
      <c r="AV295" s="12" t="s">
        <v>88</v>
      </c>
      <c r="AW295" s="12" t="s">
        <v>32</v>
      </c>
      <c r="AX295" s="12" t="s">
        <v>78</v>
      </c>
      <c r="AY295" s="246" t="s">
        <v>128</v>
      </c>
    </row>
    <row r="296" s="13" customFormat="1">
      <c r="B296" s="247"/>
      <c r="C296" s="248"/>
      <c r="D296" s="237" t="s">
        <v>138</v>
      </c>
      <c r="E296" s="249" t="s">
        <v>1</v>
      </c>
      <c r="F296" s="250" t="s">
        <v>140</v>
      </c>
      <c r="G296" s="248"/>
      <c r="H296" s="251">
        <v>33.960000000000001</v>
      </c>
      <c r="I296" s="252"/>
      <c r="J296" s="248"/>
      <c r="K296" s="248"/>
      <c r="L296" s="253"/>
      <c r="M296" s="254"/>
      <c r="N296" s="255"/>
      <c r="O296" s="255"/>
      <c r="P296" s="255"/>
      <c r="Q296" s="255"/>
      <c r="R296" s="255"/>
      <c r="S296" s="255"/>
      <c r="T296" s="256"/>
      <c r="AT296" s="257" t="s">
        <v>138</v>
      </c>
      <c r="AU296" s="257" t="s">
        <v>88</v>
      </c>
      <c r="AV296" s="13" t="s">
        <v>136</v>
      </c>
      <c r="AW296" s="13" t="s">
        <v>32</v>
      </c>
      <c r="AX296" s="13" t="s">
        <v>86</v>
      </c>
      <c r="AY296" s="257" t="s">
        <v>128</v>
      </c>
    </row>
    <row r="297" s="1" customFormat="1" ht="16.5" customHeight="1">
      <c r="B297" s="37"/>
      <c r="C297" s="222" t="s">
        <v>414</v>
      </c>
      <c r="D297" s="222" t="s">
        <v>131</v>
      </c>
      <c r="E297" s="223" t="s">
        <v>415</v>
      </c>
      <c r="F297" s="224" t="s">
        <v>416</v>
      </c>
      <c r="G297" s="225" t="s">
        <v>284</v>
      </c>
      <c r="H297" s="226">
        <v>33.960000000000001</v>
      </c>
      <c r="I297" s="227"/>
      <c r="J297" s="228">
        <f>ROUND(I297*H297,2)</f>
        <v>0</v>
      </c>
      <c r="K297" s="224" t="s">
        <v>1</v>
      </c>
      <c r="L297" s="42"/>
      <c r="M297" s="229" t="s">
        <v>1</v>
      </c>
      <c r="N297" s="230" t="s">
        <v>43</v>
      </c>
      <c r="O297" s="85"/>
      <c r="P297" s="231">
        <f>O297*H297</f>
        <v>0</v>
      </c>
      <c r="Q297" s="231">
        <v>8.0000000000000007E-05</v>
      </c>
      <c r="R297" s="231">
        <f>Q297*H297</f>
        <v>0.0027168000000000001</v>
      </c>
      <c r="S297" s="231">
        <v>0</v>
      </c>
      <c r="T297" s="232">
        <f>S297*H297</f>
        <v>0</v>
      </c>
      <c r="AR297" s="233" t="s">
        <v>209</v>
      </c>
      <c r="AT297" s="233" t="s">
        <v>131</v>
      </c>
      <c r="AU297" s="233" t="s">
        <v>88</v>
      </c>
      <c r="AY297" s="16" t="s">
        <v>128</v>
      </c>
      <c r="BE297" s="234">
        <f>IF(N297="základní",J297,0)</f>
        <v>0</v>
      </c>
      <c r="BF297" s="234">
        <f>IF(N297="snížená",J297,0)</f>
        <v>0</v>
      </c>
      <c r="BG297" s="234">
        <f>IF(N297="zákl. přenesená",J297,0)</f>
        <v>0</v>
      </c>
      <c r="BH297" s="234">
        <f>IF(N297="sníž. přenesená",J297,0)</f>
        <v>0</v>
      </c>
      <c r="BI297" s="234">
        <f>IF(N297="nulová",J297,0)</f>
        <v>0</v>
      </c>
      <c r="BJ297" s="16" t="s">
        <v>86</v>
      </c>
      <c r="BK297" s="234">
        <f>ROUND(I297*H297,2)</f>
        <v>0</v>
      </c>
      <c r="BL297" s="16" t="s">
        <v>209</v>
      </c>
      <c r="BM297" s="233" t="s">
        <v>417</v>
      </c>
    </row>
    <row r="298" s="14" customFormat="1">
      <c r="B298" s="258"/>
      <c r="C298" s="259"/>
      <c r="D298" s="237" t="s">
        <v>138</v>
      </c>
      <c r="E298" s="260" t="s">
        <v>1</v>
      </c>
      <c r="F298" s="261" t="s">
        <v>406</v>
      </c>
      <c r="G298" s="259"/>
      <c r="H298" s="260" t="s">
        <v>1</v>
      </c>
      <c r="I298" s="262"/>
      <c r="J298" s="259"/>
      <c r="K298" s="259"/>
      <c r="L298" s="263"/>
      <c r="M298" s="264"/>
      <c r="N298" s="265"/>
      <c r="O298" s="265"/>
      <c r="P298" s="265"/>
      <c r="Q298" s="265"/>
      <c r="R298" s="265"/>
      <c r="S298" s="265"/>
      <c r="T298" s="266"/>
      <c r="AT298" s="267" t="s">
        <v>138</v>
      </c>
      <c r="AU298" s="267" t="s">
        <v>88</v>
      </c>
      <c r="AV298" s="14" t="s">
        <v>86</v>
      </c>
      <c r="AW298" s="14" t="s">
        <v>32</v>
      </c>
      <c r="AX298" s="14" t="s">
        <v>78</v>
      </c>
      <c r="AY298" s="267" t="s">
        <v>128</v>
      </c>
    </row>
    <row r="299" s="12" customFormat="1">
      <c r="B299" s="235"/>
      <c r="C299" s="236"/>
      <c r="D299" s="237" t="s">
        <v>138</v>
      </c>
      <c r="E299" s="238" t="s">
        <v>1</v>
      </c>
      <c r="F299" s="239" t="s">
        <v>407</v>
      </c>
      <c r="G299" s="236"/>
      <c r="H299" s="240">
        <v>15.4</v>
      </c>
      <c r="I299" s="241"/>
      <c r="J299" s="236"/>
      <c r="K299" s="236"/>
      <c r="L299" s="242"/>
      <c r="M299" s="243"/>
      <c r="N299" s="244"/>
      <c r="O299" s="244"/>
      <c r="P299" s="244"/>
      <c r="Q299" s="244"/>
      <c r="R299" s="244"/>
      <c r="S299" s="244"/>
      <c r="T299" s="245"/>
      <c r="AT299" s="246" t="s">
        <v>138</v>
      </c>
      <c r="AU299" s="246" t="s">
        <v>88</v>
      </c>
      <c r="AV299" s="12" t="s">
        <v>88</v>
      </c>
      <c r="AW299" s="12" t="s">
        <v>32</v>
      </c>
      <c r="AX299" s="12" t="s">
        <v>78</v>
      </c>
      <c r="AY299" s="246" t="s">
        <v>128</v>
      </c>
    </row>
    <row r="300" s="12" customFormat="1">
      <c r="B300" s="235"/>
      <c r="C300" s="236"/>
      <c r="D300" s="237" t="s">
        <v>138</v>
      </c>
      <c r="E300" s="238" t="s">
        <v>1</v>
      </c>
      <c r="F300" s="239" t="s">
        <v>408</v>
      </c>
      <c r="G300" s="236"/>
      <c r="H300" s="240">
        <v>1.5800000000000001</v>
      </c>
      <c r="I300" s="241"/>
      <c r="J300" s="236"/>
      <c r="K300" s="236"/>
      <c r="L300" s="242"/>
      <c r="M300" s="243"/>
      <c r="N300" s="244"/>
      <c r="O300" s="244"/>
      <c r="P300" s="244"/>
      <c r="Q300" s="244"/>
      <c r="R300" s="244"/>
      <c r="S300" s="244"/>
      <c r="T300" s="245"/>
      <c r="AT300" s="246" t="s">
        <v>138</v>
      </c>
      <c r="AU300" s="246" t="s">
        <v>88</v>
      </c>
      <c r="AV300" s="12" t="s">
        <v>88</v>
      </c>
      <c r="AW300" s="12" t="s">
        <v>32</v>
      </c>
      <c r="AX300" s="12" t="s">
        <v>78</v>
      </c>
      <c r="AY300" s="246" t="s">
        <v>128</v>
      </c>
    </row>
    <row r="301" s="14" customFormat="1">
      <c r="B301" s="258"/>
      <c r="C301" s="259"/>
      <c r="D301" s="237" t="s">
        <v>138</v>
      </c>
      <c r="E301" s="260" t="s">
        <v>1</v>
      </c>
      <c r="F301" s="261" t="s">
        <v>409</v>
      </c>
      <c r="G301" s="259"/>
      <c r="H301" s="260" t="s">
        <v>1</v>
      </c>
      <c r="I301" s="262"/>
      <c r="J301" s="259"/>
      <c r="K301" s="259"/>
      <c r="L301" s="263"/>
      <c r="M301" s="264"/>
      <c r="N301" s="265"/>
      <c r="O301" s="265"/>
      <c r="P301" s="265"/>
      <c r="Q301" s="265"/>
      <c r="R301" s="265"/>
      <c r="S301" s="265"/>
      <c r="T301" s="266"/>
      <c r="AT301" s="267" t="s">
        <v>138</v>
      </c>
      <c r="AU301" s="267" t="s">
        <v>88</v>
      </c>
      <c r="AV301" s="14" t="s">
        <v>86</v>
      </c>
      <c r="AW301" s="14" t="s">
        <v>32</v>
      </c>
      <c r="AX301" s="14" t="s">
        <v>78</v>
      </c>
      <c r="AY301" s="267" t="s">
        <v>128</v>
      </c>
    </row>
    <row r="302" s="12" customFormat="1">
      <c r="B302" s="235"/>
      <c r="C302" s="236"/>
      <c r="D302" s="237" t="s">
        <v>138</v>
      </c>
      <c r="E302" s="238" t="s">
        <v>1</v>
      </c>
      <c r="F302" s="239" t="s">
        <v>407</v>
      </c>
      <c r="G302" s="236"/>
      <c r="H302" s="240">
        <v>15.4</v>
      </c>
      <c r="I302" s="241"/>
      <c r="J302" s="236"/>
      <c r="K302" s="236"/>
      <c r="L302" s="242"/>
      <c r="M302" s="243"/>
      <c r="N302" s="244"/>
      <c r="O302" s="244"/>
      <c r="P302" s="244"/>
      <c r="Q302" s="244"/>
      <c r="R302" s="244"/>
      <c r="S302" s="244"/>
      <c r="T302" s="245"/>
      <c r="AT302" s="246" t="s">
        <v>138</v>
      </c>
      <c r="AU302" s="246" t="s">
        <v>88</v>
      </c>
      <c r="AV302" s="12" t="s">
        <v>88</v>
      </c>
      <c r="AW302" s="12" t="s">
        <v>32</v>
      </c>
      <c r="AX302" s="12" t="s">
        <v>78</v>
      </c>
      <c r="AY302" s="246" t="s">
        <v>128</v>
      </c>
    </row>
    <row r="303" s="12" customFormat="1">
      <c r="B303" s="235"/>
      <c r="C303" s="236"/>
      <c r="D303" s="237" t="s">
        <v>138</v>
      </c>
      <c r="E303" s="238" t="s">
        <v>1</v>
      </c>
      <c r="F303" s="239" t="s">
        <v>408</v>
      </c>
      <c r="G303" s="236"/>
      <c r="H303" s="240">
        <v>1.5800000000000001</v>
      </c>
      <c r="I303" s="241"/>
      <c r="J303" s="236"/>
      <c r="K303" s="236"/>
      <c r="L303" s="242"/>
      <c r="M303" s="243"/>
      <c r="N303" s="244"/>
      <c r="O303" s="244"/>
      <c r="P303" s="244"/>
      <c r="Q303" s="244"/>
      <c r="R303" s="244"/>
      <c r="S303" s="244"/>
      <c r="T303" s="245"/>
      <c r="AT303" s="246" t="s">
        <v>138</v>
      </c>
      <c r="AU303" s="246" t="s">
        <v>88</v>
      </c>
      <c r="AV303" s="12" t="s">
        <v>88</v>
      </c>
      <c r="AW303" s="12" t="s">
        <v>32</v>
      </c>
      <c r="AX303" s="12" t="s">
        <v>78</v>
      </c>
      <c r="AY303" s="246" t="s">
        <v>128</v>
      </c>
    </row>
    <row r="304" s="13" customFormat="1">
      <c r="B304" s="247"/>
      <c r="C304" s="248"/>
      <c r="D304" s="237" t="s">
        <v>138</v>
      </c>
      <c r="E304" s="249" t="s">
        <v>1</v>
      </c>
      <c r="F304" s="250" t="s">
        <v>140</v>
      </c>
      <c r="G304" s="248"/>
      <c r="H304" s="251">
        <v>33.960000000000001</v>
      </c>
      <c r="I304" s="252"/>
      <c r="J304" s="248"/>
      <c r="K304" s="248"/>
      <c r="L304" s="253"/>
      <c r="M304" s="254"/>
      <c r="N304" s="255"/>
      <c r="O304" s="255"/>
      <c r="P304" s="255"/>
      <c r="Q304" s="255"/>
      <c r="R304" s="255"/>
      <c r="S304" s="255"/>
      <c r="T304" s="256"/>
      <c r="AT304" s="257" t="s">
        <v>138</v>
      </c>
      <c r="AU304" s="257" t="s">
        <v>88</v>
      </c>
      <c r="AV304" s="13" t="s">
        <v>136</v>
      </c>
      <c r="AW304" s="13" t="s">
        <v>32</v>
      </c>
      <c r="AX304" s="13" t="s">
        <v>86</v>
      </c>
      <c r="AY304" s="257" t="s">
        <v>128</v>
      </c>
    </row>
    <row r="305" s="1" customFormat="1" ht="24" customHeight="1">
      <c r="B305" s="37"/>
      <c r="C305" s="222" t="s">
        <v>418</v>
      </c>
      <c r="D305" s="222" t="s">
        <v>131</v>
      </c>
      <c r="E305" s="223" t="s">
        <v>419</v>
      </c>
      <c r="F305" s="224" t="s">
        <v>420</v>
      </c>
      <c r="G305" s="225" t="s">
        <v>147</v>
      </c>
      <c r="H305" s="226">
        <v>1</v>
      </c>
      <c r="I305" s="227"/>
      <c r="J305" s="228">
        <f>ROUND(I305*H305,2)</f>
        <v>0</v>
      </c>
      <c r="K305" s="224" t="s">
        <v>1</v>
      </c>
      <c r="L305" s="42"/>
      <c r="M305" s="229" t="s">
        <v>1</v>
      </c>
      <c r="N305" s="230" t="s">
        <v>43</v>
      </c>
      <c r="O305" s="85"/>
      <c r="P305" s="231">
        <f>O305*H305</f>
        <v>0</v>
      </c>
      <c r="Q305" s="231">
        <v>0</v>
      </c>
      <c r="R305" s="231">
        <f>Q305*H305</f>
        <v>0</v>
      </c>
      <c r="S305" s="231">
        <v>0</v>
      </c>
      <c r="T305" s="232">
        <f>S305*H305</f>
        <v>0</v>
      </c>
      <c r="AR305" s="233" t="s">
        <v>209</v>
      </c>
      <c r="AT305" s="233" t="s">
        <v>131</v>
      </c>
      <c r="AU305" s="233" t="s">
        <v>88</v>
      </c>
      <c r="AY305" s="16" t="s">
        <v>128</v>
      </c>
      <c r="BE305" s="234">
        <f>IF(N305="základní",J305,0)</f>
        <v>0</v>
      </c>
      <c r="BF305" s="234">
        <f>IF(N305="snížená",J305,0)</f>
        <v>0</v>
      </c>
      <c r="BG305" s="234">
        <f>IF(N305="zákl. přenesená",J305,0)</f>
        <v>0</v>
      </c>
      <c r="BH305" s="234">
        <f>IF(N305="sníž. přenesená",J305,0)</f>
        <v>0</v>
      </c>
      <c r="BI305" s="234">
        <f>IF(N305="nulová",J305,0)</f>
        <v>0</v>
      </c>
      <c r="BJ305" s="16" t="s">
        <v>86</v>
      </c>
      <c r="BK305" s="234">
        <f>ROUND(I305*H305,2)</f>
        <v>0</v>
      </c>
      <c r="BL305" s="16" t="s">
        <v>209</v>
      </c>
      <c r="BM305" s="233" t="s">
        <v>421</v>
      </c>
    </row>
    <row r="306" s="1" customFormat="1" ht="24" customHeight="1">
      <c r="B306" s="37"/>
      <c r="C306" s="222" t="s">
        <v>422</v>
      </c>
      <c r="D306" s="222" t="s">
        <v>131</v>
      </c>
      <c r="E306" s="223" t="s">
        <v>423</v>
      </c>
      <c r="F306" s="224" t="s">
        <v>424</v>
      </c>
      <c r="G306" s="225" t="s">
        <v>220</v>
      </c>
      <c r="H306" s="226">
        <v>0.017999999999999999</v>
      </c>
      <c r="I306" s="227"/>
      <c r="J306" s="228">
        <f>ROUND(I306*H306,2)</f>
        <v>0</v>
      </c>
      <c r="K306" s="224" t="s">
        <v>135</v>
      </c>
      <c r="L306" s="42"/>
      <c r="M306" s="229" t="s">
        <v>1</v>
      </c>
      <c r="N306" s="230" t="s">
        <v>43</v>
      </c>
      <c r="O306" s="85"/>
      <c r="P306" s="231">
        <f>O306*H306</f>
        <v>0</v>
      </c>
      <c r="Q306" s="231">
        <v>0</v>
      </c>
      <c r="R306" s="231">
        <f>Q306*H306</f>
        <v>0</v>
      </c>
      <c r="S306" s="231">
        <v>0</v>
      </c>
      <c r="T306" s="232">
        <f>S306*H306</f>
        <v>0</v>
      </c>
      <c r="AR306" s="233" t="s">
        <v>209</v>
      </c>
      <c r="AT306" s="233" t="s">
        <v>131</v>
      </c>
      <c r="AU306" s="233" t="s">
        <v>88</v>
      </c>
      <c r="AY306" s="16" t="s">
        <v>128</v>
      </c>
      <c r="BE306" s="234">
        <f>IF(N306="základní",J306,0)</f>
        <v>0</v>
      </c>
      <c r="BF306" s="234">
        <f>IF(N306="snížená",J306,0)</f>
        <v>0</v>
      </c>
      <c r="BG306" s="234">
        <f>IF(N306="zákl. přenesená",J306,0)</f>
        <v>0</v>
      </c>
      <c r="BH306" s="234">
        <f>IF(N306="sníž. přenesená",J306,0)</f>
        <v>0</v>
      </c>
      <c r="BI306" s="234">
        <f>IF(N306="nulová",J306,0)</f>
        <v>0</v>
      </c>
      <c r="BJ306" s="16" t="s">
        <v>86</v>
      </c>
      <c r="BK306" s="234">
        <f>ROUND(I306*H306,2)</f>
        <v>0</v>
      </c>
      <c r="BL306" s="16" t="s">
        <v>209</v>
      </c>
      <c r="BM306" s="233" t="s">
        <v>425</v>
      </c>
    </row>
    <row r="307" s="11" customFormat="1" ht="22.8" customHeight="1">
      <c r="B307" s="206"/>
      <c r="C307" s="207"/>
      <c r="D307" s="208" t="s">
        <v>77</v>
      </c>
      <c r="E307" s="220" t="s">
        <v>426</v>
      </c>
      <c r="F307" s="220" t="s">
        <v>427</v>
      </c>
      <c r="G307" s="207"/>
      <c r="H307" s="207"/>
      <c r="I307" s="210"/>
      <c r="J307" s="221">
        <f>BK307</f>
        <v>0</v>
      </c>
      <c r="K307" s="207"/>
      <c r="L307" s="212"/>
      <c r="M307" s="213"/>
      <c r="N307" s="214"/>
      <c r="O307" s="214"/>
      <c r="P307" s="215">
        <f>SUM(P308:P317)</f>
        <v>0</v>
      </c>
      <c r="Q307" s="214"/>
      <c r="R307" s="215">
        <f>SUM(R308:R317)</f>
        <v>0.082581999999999989</v>
      </c>
      <c r="S307" s="214"/>
      <c r="T307" s="216">
        <f>SUM(T308:T317)</f>
        <v>0</v>
      </c>
      <c r="AR307" s="217" t="s">
        <v>88</v>
      </c>
      <c r="AT307" s="218" t="s">
        <v>77</v>
      </c>
      <c r="AU307" s="218" t="s">
        <v>86</v>
      </c>
      <c r="AY307" s="217" t="s">
        <v>128</v>
      </c>
      <c r="BK307" s="219">
        <f>SUM(BK308:BK317)</f>
        <v>0</v>
      </c>
    </row>
    <row r="308" s="1" customFormat="1" ht="16.5" customHeight="1">
      <c r="B308" s="37"/>
      <c r="C308" s="222" t="s">
        <v>428</v>
      </c>
      <c r="D308" s="222" t="s">
        <v>131</v>
      </c>
      <c r="E308" s="223" t="s">
        <v>429</v>
      </c>
      <c r="F308" s="224" t="s">
        <v>430</v>
      </c>
      <c r="G308" s="225" t="s">
        <v>134</v>
      </c>
      <c r="H308" s="226">
        <v>77.299999999999997</v>
      </c>
      <c r="I308" s="227"/>
      <c r="J308" s="228">
        <f>ROUND(I308*H308,2)</f>
        <v>0</v>
      </c>
      <c r="K308" s="224" t="s">
        <v>135</v>
      </c>
      <c r="L308" s="42"/>
      <c r="M308" s="229" t="s">
        <v>1</v>
      </c>
      <c r="N308" s="230" t="s">
        <v>43</v>
      </c>
      <c r="O308" s="85"/>
      <c r="P308" s="231">
        <f>O308*H308</f>
        <v>0</v>
      </c>
      <c r="Q308" s="231">
        <v>0</v>
      </c>
      <c r="R308" s="231">
        <f>Q308*H308</f>
        <v>0</v>
      </c>
      <c r="S308" s="231">
        <v>0</v>
      </c>
      <c r="T308" s="232">
        <f>S308*H308</f>
        <v>0</v>
      </c>
      <c r="AR308" s="233" t="s">
        <v>209</v>
      </c>
      <c r="AT308" s="233" t="s">
        <v>131</v>
      </c>
      <c r="AU308" s="233" t="s">
        <v>88</v>
      </c>
      <c r="AY308" s="16" t="s">
        <v>128</v>
      </c>
      <c r="BE308" s="234">
        <f>IF(N308="základní",J308,0)</f>
        <v>0</v>
      </c>
      <c r="BF308" s="234">
        <f>IF(N308="snížená",J308,0)</f>
        <v>0</v>
      </c>
      <c r="BG308" s="234">
        <f>IF(N308="zákl. přenesená",J308,0)</f>
        <v>0</v>
      </c>
      <c r="BH308" s="234">
        <f>IF(N308="sníž. přenesená",J308,0)</f>
        <v>0</v>
      </c>
      <c r="BI308" s="234">
        <f>IF(N308="nulová",J308,0)</f>
        <v>0</v>
      </c>
      <c r="BJ308" s="16" t="s">
        <v>86</v>
      </c>
      <c r="BK308" s="234">
        <f>ROUND(I308*H308,2)</f>
        <v>0</v>
      </c>
      <c r="BL308" s="16" t="s">
        <v>209</v>
      </c>
      <c r="BM308" s="233" t="s">
        <v>431</v>
      </c>
    </row>
    <row r="309" s="12" customFormat="1">
      <c r="B309" s="235"/>
      <c r="C309" s="236"/>
      <c r="D309" s="237" t="s">
        <v>138</v>
      </c>
      <c r="E309" s="238" t="s">
        <v>1</v>
      </c>
      <c r="F309" s="239" t="s">
        <v>208</v>
      </c>
      <c r="G309" s="236"/>
      <c r="H309" s="240">
        <v>77.299999999999997</v>
      </c>
      <c r="I309" s="241"/>
      <c r="J309" s="236"/>
      <c r="K309" s="236"/>
      <c r="L309" s="242"/>
      <c r="M309" s="243"/>
      <c r="N309" s="244"/>
      <c r="O309" s="244"/>
      <c r="P309" s="244"/>
      <c r="Q309" s="244"/>
      <c r="R309" s="244"/>
      <c r="S309" s="244"/>
      <c r="T309" s="245"/>
      <c r="AT309" s="246" t="s">
        <v>138</v>
      </c>
      <c r="AU309" s="246" t="s">
        <v>88</v>
      </c>
      <c r="AV309" s="12" t="s">
        <v>88</v>
      </c>
      <c r="AW309" s="12" t="s">
        <v>32</v>
      </c>
      <c r="AX309" s="12" t="s">
        <v>78</v>
      </c>
      <c r="AY309" s="246" t="s">
        <v>128</v>
      </c>
    </row>
    <row r="310" s="13" customFormat="1">
      <c r="B310" s="247"/>
      <c r="C310" s="248"/>
      <c r="D310" s="237" t="s">
        <v>138</v>
      </c>
      <c r="E310" s="249" t="s">
        <v>1</v>
      </c>
      <c r="F310" s="250" t="s">
        <v>140</v>
      </c>
      <c r="G310" s="248"/>
      <c r="H310" s="251">
        <v>77.299999999999997</v>
      </c>
      <c r="I310" s="252"/>
      <c r="J310" s="248"/>
      <c r="K310" s="248"/>
      <c r="L310" s="253"/>
      <c r="M310" s="254"/>
      <c r="N310" s="255"/>
      <c r="O310" s="255"/>
      <c r="P310" s="255"/>
      <c r="Q310" s="255"/>
      <c r="R310" s="255"/>
      <c r="S310" s="255"/>
      <c r="T310" s="256"/>
      <c r="AT310" s="257" t="s">
        <v>138</v>
      </c>
      <c r="AU310" s="257" t="s">
        <v>88</v>
      </c>
      <c r="AV310" s="13" t="s">
        <v>136</v>
      </c>
      <c r="AW310" s="13" t="s">
        <v>32</v>
      </c>
      <c r="AX310" s="13" t="s">
        <v>86</v>
      </c>
      <c r="AY310" s="257" t="s">
        <v>128</v>
      </c>
    </row>
    <row r="311" s="1" customFormat="1" ht="16.5" customHeight="1">
      <c r="B311" s="37"/>
      <c r="C311" s="222" t="s">
        <v>432</v>
      </c>
      <c r="D311" s="222" t="s">
        <v>131</v>
      </c>
      <c r="E311" s="223" t="s">
        <v>433</v>
      </c>
      <c r="F311" s="224" t="s">
        <v>434</v>
      </c>
      <c r="G311" s="225" t="s">
        <v>134</v>
      </c>
      <c r="H311" s="226">
        <v>77.299999999999997</v>
      </c>
      <c r="I311" s="227"/>
      <c r="J311" s="228">
        <f>ROUND(I311*H311,2)</f>
        <v>0</v>
      </c>
      <c r="K311" s="224" t="s">
        <v>135</v>
      </c>
      <c r="L311" s="42"/>
      <c r="M311" s="229" t="s">
        <v>1</v>
      </c>
      <c r="N311" s="230" t="s">
        <v>43</v>
      </c>
      <c r="O311" s="85"/>
      <c r="P311" s="231">
        <f>O311*H311</f>
        <v>0</v>
      </c>
      <c r="Q311" s="231">
        <v>0</v>
      </c>
      <c r="R311" s="231">
        <f>Q311*H311</f>
        <v>0</v>
      </c>
      <c r="S311" s="231">
        <v>0</v>
      </c>
      <c r="T311" s="232">
        <f>S311*H311</f>
        <v>0</v>
      </c>
      <c r="AR311" s="233" t="s">
        <v>209</v>
      </c>
      <c r="AT311" s="233" t="s">
        <v>131</v>
      </c>
      <c r="AU311" s="233" t="s">
        <v>88</v>
      </c>
      <c r="AY311" s="16" t="s">
        <v>128</v>
      </c>
      <c r="BE311" s="234">
        <f>IF(N311="základní",J311,0)</f>
        <v>0</v>
      </c>
      <c r="BF311" s="234">
        <f>IF(N311="snížená",J311,0)</f>
        <v>0</v>
      </c>
      <c r="BG311" s="234">
        <f>IF(N311="zákl. přenesená",J311,0)</f>
        <v>0</v>
      </c>
      <c r="BH311" s="234">
        <f>IF(N311="sníž. přenesená",J311,0)</f>
        <v>0</v>
      </c>
      <c r="BI311" s="234">
        <f>IF(N311="nulová",J311,0)</f>
        <v>0</v>
      </c>
      <c r="BJ311" s="16" t="s">
        <v>86</v>
      </c>
      <c r="BK311" s="234">
        <f>ROUND(I311*H311,2)</f>
        <v>0</v>
      </c>
      <c r="BL311" s="16" t="s">
        <v>209</v>
      </c>
      <c r="BM311" s="233" t="s">
        <v>435</v>
      </c>
    </row>
    <row r="312" s="1" customFormat="1" ht="16.5" customHeight="1">
      <c r="B312" s="37"/>
      <c r="C312" s="222" t="s">
        <v>436</v>
      </c>
      <c r="D312" s="222" t="s">
        <v>131</v>
      </c>
      <c r="E312" s="223" t="s">
        <v>437</v>
      </c>
      <c r="F312" s="224" t="s">
        <v>438</v>
      </c>
      <c r="G312" s="225" t="s">
        <v>134</v>
      </c>
      <c r="H312" s="226">
        <v>77.299999999999997</v>
      </c>
      <c r="I312" s="227"/>
      <c r="J312" s="228">
        <f>ROUND(I312*H312,2)</f>
        <v>0</v>
      </c>
      <c r="K312" s="224" t="s">
        <v>135</v>
      </c>
      <c r="L312" s="42"/>
      <c r="M312" s="229" t="s">
        <v>1</v>
      </c>
      <c r="N312" s="230" t="s">
        <v>43</v>
      </c>
      <c r="O312" s="85"/>
      <c r="P312" s="231">
        <f>O312*H312</f>
        <v>0</v>
      </c>
      <c r="Q312" s="231">
        <v>0</v>
      </c>
      <c r="R312" s="231">
        <f>Q312*H312</f>
        <v>0</v>
      </c>
      <c r="S312" s="231">
        <v>0</v>
      </c>
      <c r="T312" s="232">
        <f>S312*H312</f>
        <v>0</v>
      </c>
      <c r="AR312" s="233" t="s">
        <v>209</v>
      </c>
      <c r="AT312" s="233" t="s">
        <v>131</v>
      </c>
      <c r="AU312" s="233" t="s">
        <v>88</v>
      </c>
      <c r="AY312" s="16" t="s">
        <v>128</v>
      </c>
      <c r="BE312" s="234">
        <f>IF(N312="základní",J312,0)</f>
        <v>0</v>
      </c>
      <c r="BF312" s="234">
        <f>IF(N312="snížená",J312,0)</f>
        <v>0</v>
      </c>
      <c r="BG312" s="234">
        <f>IF(N312="zákl. přenesená",J312,0)</f>
        <v>0</v>
      </c>
      <c r="BH312" s="234">
        <f>IF(N312="sníž. přenesená",J312,0)</f>
        <v>0</v>
      </c>
      <c r="BI312" s="234">
        <f>IF(N312="nulová",J312,0)</f>
        <v>0</v>
      </c>
      <c r="BJ312" s="16" t="s">
        <v>86</v>
      </c>
      <c r="BK312" s="234">
        <f>ROUND(I312*H312,2)</f>
        <v>0</v>
      </c>
      <c r="BL312" s="16" t="s">
        <v>209</v>
      </c>
      <c r="BM312" s="233" t="s">
        <v>439</v>
      </c>
    </row>
    <row r="313" s="1" customFormat="1" ht="16.5" customHeight="1">
      <c r="B313" s="37"/>
      <c r="C313" s="222" t="s">
        <v>440</v>
      </c>
      <c r="D313" s="222" t="s">
        <v>131</v>
      </c>
      <c r="E313" s="223" t="s">
        <v>441</v>
      </c>
      <c r="F313" s="224" t="s">
        <v>442</v>
      </c>
      <c r="G313" s="225" t="s">
        <v>134</v>
      </c>
      <c r="H313" s="226">
        <v>77.299999999999997</v>
      </c>
      <c r="I313" s="227"/>
      <c r="J313" s="228">
        <f>ROUND(I313*H313,2)</f>
        <v>0</v>
      </c>
      <c r="K313" s="224" t="s">
        <v>135</v>
      </c>
      <c r="L313" s="42"/>
      <c r="M313" s="229" t="s">
        <v>1</v>
      </c>
      <c r="N313" s="230" t="s">
        <v>43</v>
      </c>
      <c r="O313" s="85"/>
      <c r="P313" s="231">
        <f>O313*H313</f>
        <v>0</v>
      </c>
      <c r="Q313" s="231">
        <v>0.00029999999999999997</v>
      </c>
      <c r="R313" s="231">
        <f>Q313*H313</f>
        <v>0.023189999999999999</v>
      </c>
      <c r="S313" s="231">
        <v>0</v>
      </c>
      <c r="T313" s="232">
        <f>S313*H313</f>
        <v>0</v>
      </c>
      <c r="AR313" s="233" t="s">
        <v>209</v>
      </c>
      <c r="AT313" s="233" t="s">
        <v>131</v>
      </c>
      <c r="AU313" s="233" t="s">
        <v>88</v>
      </c>
      <c r="AY313" s="16" t="s">
        <v>128</v>
      </c>
      <c r="BE313" s="234">
        <f>IF(N313="základní",J313,0)</f>
        <v>0</v>
      </c>
      <c r="BF313" s="234">
        <f>IF(N313="snížená",J313,0)</f>
        <v>0</v>
      </c>
      <c r="BG313" s="234">
        <f>IF(N313="zákl. přenesená",J313,0)</f>
        <v>0</v>
      </c>
      <c r="BH313" s="234">
        <f>IF(N313="sníž. přenesená",J313,0)</f>
        <v>0</v>
      </c>
      <c r="BI313" s="234">
        <f>IF(N313="nulová",J313,0)</f>
        <v>0</v>
      </c>
      <c r="BJ313" s="16" t="s">
        <v>86</v>
      </c>
      <c r="BK313" s="234">
        <f>ROUND(I313*H313,2)</f>
        <v>0</v>
      </c>
      <c r="BL313" s="16" t="s">
        <v>209</v>
      </c>
      <c r="BM313" s="233" t="s">
        <v>443</v>
      </c>
    </row>
    <row r="314" s="1" customFormat="1" ht="24" customHeight="1">
      <c r="B314" s="37"/>
      <c r="C314" s="222" t="s">
        <v>444</v>
      </c>
      <c r="D314" s="222" t="s">
        <v>131</v>
      </c>
      <c r="E314" s="223" t="s">
        <v>445</v>
      </c>
      <c r="F314" s="224" t="s">
        <v>446</v>
      </c>
      <c r="G314" s="225" t="s">
        <v>134</v>
      </c>
      <c r="H314" s="226">
        <v>77.299999999999997</v>
      </c>
      <c r="I314" s="227"/>
      <c r="J314" s="228">
        <f>ROUND(I314*H314,2)</f>
        <v>0</v>
      </c>
      <c r="K314" s="224" t="s">
        <v>135</v>
      </c>
      <c r="L314" s="42"/>
      <c r="M314" s="229" t="s">
        <v>1</v>
      </c>
      <c r="N314" s="230" t="s">
        <v>43</v>
      </c>
      <c r="O314" s="85"/>
      <c r="P314" s="231">
        <f>O314*H314</f>
        <v>0</v>
      </c>
      <c r="Q314" s="231">
        <v>0.00073999999999999999</v>
      </c>
      <c r="R314" s="231">
        <f>Q314*H314</f>
        <v>0.057201999999999996</v>
      </c>
      <c r="S314" s="231">
        <v>0</v>
      </c>
      <c r="T314" s="232">
        <f>S314*H314</f>
        <v>0</v>
      </c>
      <c r="AR314" s="233" t="s">
        <v>209</v>
      </c>
      <c r="AT314" s="233" t="s">
        <v>131</v>
      </c>
      <c r="AU314" s="233" t="s">
        <v>88</v>
      </c>
      <c r="AY314" s="16" t="s">
        <v>128</v>
      </c>
      <c r="BE314" s="234">
        <f>IF(N314="základní",J314,0)</f>
        <v>0</v>
      </c>
      <c r="BF314" s="234">
        <f>IF(N314="snížená",J314,0)</f>
        <v>0</v>
      </c>
      <c r="BG314" s="234">
        <f>IF(N314="zákl. přenesená",J314,0)</f>
        <v>0</v>
      </c>
      <c r="BH314" s="234">
        <f>IF(N314="sníž. přenesená",J314,0)</f>
        <v>0</v>
      </c>
      <c r="BI314" s="234">
        <f>IF(N314="nulová",J314,0)</f>
        <v>0</v>
      </c>
      <c r="BJ314" s="16" t="s">
        <v>86</v>
      </c>
      <c r="BK314" s="234">
        <f>ROUND(I314*H314,2)</f>
        <v>0</v>
      </c>
      <c r="BL314" s="16" t="s">
        <v>209</v>
      </c>
      <c r="BM314" s="233" t="s">
        <v>447</v>
      </c>
    </row>
    <row r="315" s="1" customFormat="1" ht="36" customHeight="1">
      <c r="B315" s="37"/>
      <c r="C315" s="222" t="s">
        <v>448</v>
      </c>
      <c r="D315" s="222" t="s">
        <v>131</v>
      </c>
      <c r="E315" s="223" t="s">
        <v>449</v>
      </c>
      <c r="F315" s="224" t="s">
        <v>450</v>
      </c>
      <c r="G315" s="225" t="s">
        <v>134</v>
      </c>
      <c r="H315" s="226">
        <v>43.799999999999997</v>
      </c>
      <c r="I315" s="227"/>
      <c r="J315" s="228">
        <f>ROUND(I315*H315,2)</f>
        <v>0</v>
      </c>
      <c r="K315" s="224" t="s">
        <v>1</v>
      </c>
      <c r="L315" s="42"/>
      <c r="M315" s="229" t="s">
        <v>1</v>
      </c>
      <c r="N315" s="230" t="s">
        <v>43</v>
      </c>
      <c r="O315" s="85"/>
      <c r="P315" s="231">
        <f>O315*H315</f>
        <v>0</v>
      </c>
      <c r="Q315" s="231">
        <v>5.0000000000000002E-05</v>
      </c>
      <c r="R315" s="231">
        <f>Q315*H315</f>
        <v>0.0021900000000000001</v>
      </c>
      <c r="S315" s="231">
        <v>0</v>
      </c>
      <c r="T315" s="232">
        <f>S315*H315</f>
        <v>0</v>
      </c>
      <c r="AR315" s="233" t="s">
        <v>209</v>
      </c>
      <c r="AT315" s="233" t="s">
        <v>131</v>
      </c>
      <c r="AU315" s="233" t="s">
        <v>88</v>
      </c>
      <c r="AY315" s="16" t="s">
        <v>128</v>
      </c>
      <c r="BE315" s="234">
        <f>IF(N315="základní",J315,0)</f>
        <v>0</v>
      </c>
      <c r="BF315" s="234">
        <f>IF(N315="snížená",J315,0)</f>
        <v>0</v>
      </c>
      <c r="BG315" s="234">
        <f>IF(N315="zákl. přenesená",J315,0)</f>
        <v>0</v>
      </c>
      <c r="BH315" s="234">
        <f>IF(N315="sníž. přenesená",J315,0)</f>
        <v>0</v>
      </c>
      <c r="BI315" s="234">
        <f>IF(N315="nulová",J315,0)</f>
        <v>0</v>
      </c>
      <c r="BJ315" s="16" t="s">
        <v>86</v>
      </c>
      <c r="BK315" s="234">
        <f>ROUND(I315*H315,2)</f>
        <v>0</v>
      </c>
      <c r="BL315" s="16" t="s">
        <v>209</v>
      </c>
      <c r="BM315" s="233" t="s">
        <v>451</v>
      </c>
    </row>
    <row r="316" s="12" customFormat="1">
      <c r="B316" s="235"/>
      <c r="C316" s="236"/>
      <c r="D316" s="237" t="s">
        <v>138</v>
      </c>
      <c r="E316" s="238" t="s">
        <v>1</v>
      </c>
      <c r="F316" s="239" t="s">
        <v>452</v>
      </c>
      <c r="G316" s="236"/>
      <c r="H316" s="240">
        <v>43.799999999999997</v>
      </c>
      <c r="I316" s="241"/>
      <c r="J316" s="236"/>
      <c r="K316" s="236"/>
      <c r="L316" s="242"/>
      <c r="M316" s="243"/>
      <c r="N316" s="244"/>
      <c r="O316" s="244"/>
      <c r="P316" s="244"/>
      <c r="Q316" s="244"/>
      <c r="R316" s="244"/>
      <c r="S316" s="244"/>
      <c r="T316" s="245"/>
      <c r="AT316" s="246" t="s">
        <v>138</v>
      </c>
      <c r="AU316" s="246" t="s">
        <v>88</v>
      </c>
      <c r="AV316" s="12" t="s">
        <v>88</v>
      </c>
      <c r="AW316" s="12" t="s">
        <v>32</v>
      </c>
      <c r="AX316" s="12" t="s">
        <v>78</v>
      </c>
      <c r="AY316" s="246" t="s">
        <v>128</v>
      </c>
    </row>
    <row r="317" s="13" customFormat="1">
      <c r="B317" s="247"/>
      <c r="C317" s="248"/>
      <c r="D317" s="237" t="s">
        <v>138</v>
      </c>
      <c r="E317" s="249" t="s">
        <v>1</v>
      </c>
      <c r="F317" s="250" t="s">
        <v>140</v>
      </c>
      <c r="G317" s="248"/>
      <c r="H317" s="251">
        <v>43.799999999999997</v>
      </c>
      <c r="I317" s="252"/>
      <c r="J317" s="248"/>
      <c r="K317" s="248"/>
      <c r="L317" s="253"/>
      <c r="M317" s="278"/>
      <c r="N317" s="279"/>
      <c r="O317" s="279"/>
      <c r="P317" s="279"/>
      <c r="Q317" s="279"/>
      <c r="R317" s="279"/>
      <c r="S317" s="279"/>
      <c r="T317" s="280"/>
      <c r="AT317" s="257" t="s">
        <v>138</v>
      </c>
      <c r="AU317" s="257" t="s">
        <v>88</v>
      </c>
      <c r="AV317" s="13" t="s">
        <v>136</v>
      </c>
      <c r="AW317" s="13" t="s">
        <v>32</v>
      </c>
      <c r="AX317" s="13" t="s">
        <v>86</v>
      </c>
      <c r="AY317" s="257" t="s">
        <v>128</v>
      </c>
    </row>
    <row r="318" s="1" customFormat="1" ht="6.96" customHeight="1">
      <c r="B318" s="60"/>
      <c r="C318" s="61"/>
      <c r="D318" s="61"/>
      <c r="E318" s="61"/>
      <c r="F318" s="61"/>
      <c r="G318" s="61"/>
      <c r="H318" s="61"/>
      <c r="I318" s="172"/>
      <c r="J318" s="61"/>
      <c r="K318" s="61"/>
      <c r="L318" s="42"/>
    </row>
  </sheetData>
  <sheetProtection sheet="1" autoFilter="0" formatColumns="0" formatRows="0" objects="1" scenarios="1" spinCount="100000" saltValue="A3JmVLBs+2OKad4sEtFGlYmsaYpuDK2fWEdEcoORt6PCwowOaxqxaLTdNw67nyPh+2sIPRPhRMAKW1AlnUkg/g==" hashValue="p/RDB+qX8CuknT7ovoIBf4+ryjqBDQA8JcH12NCkXZQZULZyJuU9YLRpwNix5DkCmFe55dNOb8rVvUNX36krew==" algorithmName="SHA-512" password="CC35"/>
  <autoFilter ref="C128:K317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50.83" customWidth="1"/>
    <col min="7" max="7" width="7" customWidth="1"/>
    <col min="8" max="8" width="11.5" customWidth="1"/>
    <col min="9" max="9" width="20.17" style="130" customWidth="1"/>
    <col min="10" max="10" width="20.17" customWidth="1"/>
    <col min="11" max="11" width="20.17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6" t="s">
        <v>91</v>
      </c>
    </row>
    <row r="3" ht="6.96" customHeight="1">
      <c r="B3" s="131"/>
      <c r="C3" s="132"/>
      <c r="D3" s="132"/>
      <c r="E3" s="132"/>
      <c r="F3" s="132"/>
      <c r="G3" s="132"/>
      <c r="H3" s="132"/>
      <c r="I3" s="133"/>
      <c r="J3" s="132"/>
      <c r="K3" s="132"/>
      <c r="L3" s="19"/>
      <c r="AT3" s="16" t="s">
        <v>88</v>
      </c>
    </row>
    <row r="4" ht="24.96" customHeight="1">
      <c r="B4" s="19"/>
      <c r="D4" s="134" t="s">
        <v>92</v>
      </c>
      <c r="L4" s="19"/>
      <c r="M4" s="135" t="s">
        <v>10</v>
      </c>
      <c r="AT4" s="16" t="s">
        <v>4</v>
      </c>
    </row>
    <row r="5" ht="6.96" customHeight="1">
      <c r="B5" s="19"/>
      <c r="L5" s="19"/>
    </row>
    <row r="6" ht="12" customHeight="1">
      <c r="B6" s="19"/>
      <c r="D6" s="136" t="s">
        <v>16</v>
      </c>
      <c r="L6" s="19"/>
    </row>
    <row r="7" ht="16.5" customHeight="1">
      <c r="B7" s="19"/>
      <c r="E7" s="137" t="str">
        <f>'Rekapitulace stavby'!K6</f>
        <v>Domov pro seniory Dobřichovice – stavební úpravy vstupu</v>
      </c>
      <c r="F7" s="136"/>
      <c r="G7" s="136"/>
      <c r="H7" s="136"/>
      <c r="L7" s="19"/>
    </row>
    <row r="8" s="1" customFormat="1" ht="12" customHeight="1">
      <c r="B8" s="42"/>
      <c r="D8" s="136" t="s">
        <v>93</v>
      </c>
      <c r="I8" s="138"/>
      <c r="L8" s="42"/>
    </row>
    <row r="9" s="1" customFormat="1" ht="36.96" customHeight="1">
      <c r="B9" s="42"/>
      <c r="E9" s="139" t="s">
        <v>453</v>
      </c>
      <c r="F9" s="1"/>
      <c r="G9" s="1"/>
      <c r="H9" s="1"/>
      <c r="I9" s="138"/>
      <c r="L9" s="42"/>
    </row>
    <row r="10" s="1" customFormat="1">
      <c r="B10" s="42"/>
      <c r="I10" s="138"/>
      <c r="L10" s="42"/>
    </row>
    <row r="11" s="1" customFormat="1" ht="12" customHeight="1">
      <c r="B11" s="42"/>
      <c r="D11" s="136" t="s">
        <v>18</v>
      </c>
      <c r="F11" s="140" t="s">
        <v>1</v>
      </c>
      <c r="I11" s="141" t="s">
        <v>19</v>
      </c>
      <c r="J11" s="140" t="s">
        <v>1</v>
      </c>
      <c r="L11" s="42"/>
    </row>
    <row r="12" s="1" customFormat="1" ht="12" customHeight="1">
      <c r="B12" s="42"/>
      <c r="D12" s="136" t="s">
        <v>20</v>
      </c>
      <c r="F12" s="140" t="s">
        <v>21</v>
      </c>
      <c r="I12" s="141" t="s">
        <v>22</v>
      </c>
      <c r="J12" s="142" t="str">
        <f>'Rekapitulace stavby'!AN8</f>
        <v>5. 10. 2019</v>
      </c>
      <c r="L12" s="42"/>
    </row>
    <row r="13" s="1" customFormat="1" ht="10.8" customHeight="1">
      <c r="B13" s="42"/>
      <c r="I13" s="138"/>
      <c r="L13" s="42"/>
    </row>
    <row r="14" s="1" customFormat="1" ht="12" customHeight="1">
      <c r="B14" s="42"/>
      <c r="D14" s="136" t="s">
        <v>24</v>
      </c>
      <c r="I14" s="141" t="s">
        <v>25</v>
      </c>
      <c r="J14" s="140" t="s">
        <v>1</v>
      </c>
      <c r="L14" s="42"/>
    </row>
    <row r="15" s="1" customFormat="1" ht="18" customHeight="1">
      <c r="B15" s="42"/>
      <c r="E15" s="140" t="s">
        <v>26</v>
      </c>
      <c r="I15" s="141" t="s">
        <v>27</v>
      </c>
      <c r="J15" s="140" t="s">
        <v>1</v>
      </c>
      <c r="L15" s="42"/>
    </row>
    <row r="16" s="1" customFormat="1" ht="6.96" customHeight="1">
      <c r="B16" s="42"/>
      <c r="I16" s="138"/>
      <c r="L16" s="42"/>
    </row>
    <row r="17" s="1" customFormat="1" ht="12" customHeight="1">
      <c r="B17" s="42"/>
      <c r="D17" s="136" t="s">
        <v>28</v>
      </c>
      <c r="I17" s="141" t="s">
        <v>25</v>
      </c>
      <c r="J17" s="32" t="str">
        <f>'Rekapitulace stavby'!AN13</f>
        <v>Vyplň údaj</v>
      </c>
      <c r="L17" s="42"/>
    </row>
    <row r="18" s="1" customFormat="1" ht="18" customHeight="1">
      <c r="B18" s="42"/>
      <c r="E18" s="32" t="str">
        <f>'Rekapitulace stavby'!E14</f>
        <v>Vyplň údaj</v>
      </c>
      <c r="F18" s="140"/>
      <c r="G18" s="140"/>
      <c r="H18" s="140"/>
      <c r="I18" s="141" t="s">
        <v>27</v>
      </c>
      <c r="J18" s="32" t="str">
        <f>'Rekapitulace stavby'!AN14</f>
        <v>Vyplň údaj</v>
      </c>
      <c r="L18" s="42"/>
    </row>
    <row r="19" s="1" customFormat="1" ht="6.96" customHeight="1">
      <c r="B19" s="42"/>
      <c r="I19" s="138"/>
      <c r="L19" s="42"/>
    </row>
    <row r="20" s="1" customFormat="1" ht="12" customHeight="1">
      <c r="B20" s="42"/>
      <c r="D20" s="136" t="s">
        <v>30</v>
      </c>
      <c r="I20" s="141" t="s">
        <v>25</v>
      </c>
      <c r="J20" s="140" t="s">
        <v>1</v>
      </c>
      <c r="L20" s="42"/>
    </row>
    <row r="21" s="1" customFormat="1" ht="18" customHeight="1">
      <c r="B21" s="42"/>
      <c r="E21" s="140" t="s">
        <v>31</v>
      </c>
      <c r="I21" s="141" t="s">
        <v>27</v>
      </c>
      <c r="J21" s="140" t="s">
        <v>1</v>
      </c>
      <c r="L21" s="42"/>
    </row>
    <row r="22" s="1" customFormat="1" ht="6.96" customHeight="1">
      <c r="B22" s="42"/>
      <c r="I22" s="138"/>
      <c r="L22" s="42"/>
    </row>
    <row r="23" s="1" customFormat="1" ht="12" customHeight="1">
      <c r="B23" s="42"/>
      <c r="D23" s="136" t="s">
        <v>33</v>
      </c>
      <c r="I23" s="141" t="s">
        <v>25</v>
      </c>
      <c r="J23" s="140" t="s">
        <v>34</v>
      </c>
      <c r="L23" s="42"/>
    </row>
    <row r="24" s="1" customFormat="1" ht="18" customHeight="1">
      <c r="B24" s="42"/>
      <c r="E24" s="140" t="s">
        <v>35</v>
      </c>
      <c r="I24" s="141" t="s">
        <v>27</v>
      </c>
      <c r="J24" s="140" t="s">
        <v>36</v>
      </c>
      <c r="L24" s="42"/>
    </row>
    <row r="25" s="1" customFormat="1" ht="6.96" customHeight="1">
      <c r="B25" s="42"/>
      <c r="I25" s="138"/>
      <c r="L25" s="42"/>
    </row>
    <row r="26" s="1" customFormat="1" ht="12" customHeight="1">
      <c r="B26" s="42"/>
      <c r="D26" s="136" t="s">
        <v>37</v>
      </c>
      <c r="I26" s="138"/>
      <c r="L26" s="42"/>
    </row>
    <row r="27" s="7" customFormat="1" ht="16.5" customHeight="1">
      <c r="B27" s="143"/>
      <c r="E27" s="144" t="s">
        <v>1</v>
      </c>
      <c r="F27" s="144"/>
      <c r="G27" s="144"/>
      <c r="H27" s="144"/>
      <c r="I27" s="145"/>
      <c r="L27" s="143"/>
    </row>
    <row r="28" s="1" customFormat="1" ht="6.96" customHeight="1">
      <c r="B28" s="42"/>
      <c r="I28" s="138"/>
      <c r="L28" s="42"/>
    </row>
    <row r="29" s="1" customFormat="1" ht="6.96" customHeight="1">
      <c r="B29" s="42"/>
      <c r="D29" s="77"/>
      <c r="E29" s="77"/>
      <c r="F29" s="77"/>
      <c r="G29" s="77"/>
      <c r="H29" s="77"/>
      <c r="I29" s="146"/>
      <c r="J29" s="77"/>
      <c r="K29" s="77"/>
      <c r="L29" s="42"/>
    </row>
    <row r="30" s="1" customFormat="1" ht="25.44" customHeight="1">
      <c r="B30" s="42"/>
      <c r="D30" s="147" t="s">
        <v>38</v>
      </c>
      <c r="I30" s="138"/>
      <c r="J30" s="148">
        <f>ROUND(J121, 2)</f>
        <v>0</v>
      </c>
      <c r="L30" s="42"/>
    </row>
    <row r="31" s="1" customFormat="1" ht="6.96" customHeight="1">
      <c r="B31" s="42"/>
      <c r="D31" s="77"/>
      <c r="E31" s="77"/>
      <c r="F31" s="77"/>
      <c r="G31" s="77"/>
      <c r="H31" s="77"/>
      <c r="I31" s="146"/>
      <c r="J31" s="77"/>
      <c r="K31" s="77"/>
      <c r="L31" s="42"/>
    </row>
    <row r="32" s="1" customFormat="1" ht="14.4" customHeight="1">
      <c r="B32" s="42"/>
      <c r="F32" s="149" t="s">
        <v>40</v>
      </c>
      <c r="I32" s="150" t="s">
        <v>39</v>
      </c>
      <c r="J32" s="149" t="s">
        <v>41</v>
      </c>
      <c r="L32" s="42"/>
    </row>
    <row r="33" s="1" customFormat="1" ht="14.4" customHeight="1">
      <c r="B33" s="42"/>
      <c r="D33" s="151" t="s">
        <v>42</v>
      </c>
      <c r="E33" s="136" t="s">
        <v>43</v>
      </c>
      <c r="F33" s="152">
        <f>ROUND((SUM(BE121:BE132)),  2)</f>
        <v>0</v>
      </c>
      <c r="I33" s="153">
        <v>0.20999999999999999</v>
      </c>
      <c r="J33" s="152">
        <f>ROUND(((SUM(BE121:BE132))*I33),  2)</f>
        <v>0</v>
      </c>
      <c r="L33" s="42"/>
    </row>
    <row r="34" s="1" customFormat="1" ht="14.4" customHeight="1">
      <c r="B34" s="42"/>
      <c r="E34" s="136" t="s">
        <v>44</v>
      </c>
      <c r="F34" s="152">
        <f>ROUND((SUM(BF121:BF132)),  2)</f>
        <v>0</v>
      </c>
      <c r="I34" s="153">
        <v>0.14999999999999999</v>
      </c>
      <c r="J34" s="152">
        <f>ROUND(((SUM(BF121:BF132))*I34),  2)</f>
        <v>0</v>
      </c>
      <c r="L34" s="42"/>
    </row>
    <row r="35" hidden="1" s="1" customFormat="1" ht="14.4" customHeight="1">
      <c r="B35" s="42"/>
      <c r="E35" s="136" t="s">
        <v>45</v>
      </c>
      <c r="F35" s="152">
        <f>ROUND((SUM(BG121:BG132)),  2)</f>
        <v>0</v>
      </c>
      <c r="I35" s="153">
        <v>0.20999999999999999</v>
      </c>
      <c r="J35" s="152">
        <f>0</f>
        <v>0</v>
      </c>
      <c r="L35" s="42"/>
    </row>
    <row r="36" hidden="1" s="1" customFormat="1" ht="14.4" customHeight="1">
      <c r="B36" s="42"/>
      <c r="E36" s="136" t="s">
        <v>46</v>
      </c>
      <c r="F36" s="152">
        <f>ROUND((SUM(BH121:BH132)),  2)</f>
        <v>0</v>
      </c>
      <c r="I36" s="153">
        <v>0.14999999999999999</v>
      </c>
      <c r="J36" s="152">
        <f>0</f>
        <v>0</v>
      </c>
      <c r="L36" s="42"/>
    </row>
    <row r="37" hidden="1" s="1" customFormat="1" ht="14.4" customHeight="1">
      <c r="B37" s="42"/>
      <c r="E37" s="136" t="s">
        <v>47</v>
      </c>
      <c r="F37" s="152">
        <f>ROUND((SUM(BI121:BI132)),  2)</f>
        <v>0</v>
      </c>
      <c r="I37" s="153">
        <v>0</v>
      </c>
      <c r="J37" s="152">
        <f>0</f>
        <v>0</v>
      </c>
      <c r="L37" s="42"/>
    </row>
    <row r="38" s="1" customFormat="1" ht="6.96" customHeight="1">
      <c r="B38" s="42"/>
      <c r="I38" s="138"/>
      <c r="L38" s="42"/>
    </row>
    <row r="39" s="1" customFormat="1" ht="25.44" customHeight="1">
      <c r="B39" s="42"/>
      <c r="C39" s="154"/>
      <c r="D39" s="155" t="s">
        <v>48</v>
      </c>
      <c r="E39" s="156"/>
      <c r="F39" s="156"/>
      <c r="G39" s="157" t="s">
        <v>49</v>
      </c>
      <c r="H39" s="158" t="s">
        <v>50</v>
      </c>
      <c r="I39" s="159"/>
      <c r="J39" s="160">
        <f>SUM(J30:J37)</f>
        <v>0</v>
      </c>
      <c r="K39" s="161"/>
      <c r="L39" s="42"/>
    </row>
    <row r="40" s="1" customFormat="1" ht="14.4" customHeight="1">
      <c r="B40" s="42"/>
      <c r="I40" s="138"/>
      <c r="L40" s="42"/>
    </row>
    <row r="41" ht="14.4" customHeight="1">
      <c r="B41" s="19"/>
      <c r="L41" s="19"/>
    </row>
    <row r="42" ht="14.4" customHeight="1">
      <c r="B42" s="19"/>
      <c r="L42" s="19"/>
    </row>
    <row r="43" ht="14.4" customHeight="1">
      <c r="B43" s="19"/>
      <c r="L43" s="19"/>
    </row>
    <row r="44" ht="14.4" customHeight="1">
      <c r="B44" s="19"/>
      <c r="L44" s="19"/>
    </row>
    <row r="45" ht="14.4" customHeight="1">
      <c r="B45" s="19"/>
      <c r="L45" s="19"/>
    </row>
    <row r="46" ht="14.4" customHeight="1">
      <c r="B46" s="19"/>
      <c r="L46" s="19"/>
    </row>
    <row r="47" ht="14.4" customHeight="1">
      <c r="B47" s="19"/>
      <c r="L47" s="19"/>
    </row>
    <row r="48" ht="14.4" customHeight="1">
      <c r="B48" s="19"/>
      <c r="L48" s="19"/>
    </row>
    <row r="49" ht="14.4" customHeight="1">
      <c r="B49" s="19"/>
      <c r="L49" s="19"/>
    </row>
    <row r="50" s="1" customFormat="1" ht="14.4" customHeight="1">
      <c r="B50" s="42"/>
      <c r="D50" s="162" t="s">
        <v>51</v>
      </c>
      <c r="E50" s="163"/>
      <c r="F50" s="163"/>
      <c r="G50" s="162" t="s">
        <v>52</v>
      </c>
      <c r="H50" s="163"/>
      <c r="I50" s="164"/>
      <c r="J50" s="163"/>
      <c r="K50" s="163"/>
      <c r="L50" s="4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1" customFormat="1">
      <c r="B61" s="42"/>
      <c r="D61" s="165" t="s">
        <v>53</v>
      </c>
      <c r="E61" s="166"/>
      <c r="F61" s="167" t="s">
        <v>54</v>
      </c>
      <c r="G61" s="165" t="s">
        <v>53</v>
      </c>
      <c r="H61" s="166"/>
      <c r="I61" s="168"/>
      <c r="J61" s="169" t="s">
        <v>54</v>
      </c>
      <c r="K61" s="166"/>
      <c r="L61" s="42"/>
    </row>
    <row r="62">
      <c r="B62" s="19"/>
      <c r="L62" s="19"/>
    </row>
    <row r="63">
      <c r="B63" s="19"/>
      <c r="L63" s="19"/>
    </row>
    <row r="64">
      <c r="B64" s="19"/>
      <c r="L64" s="19"/>
    </row>
    <row r="65" s="1" customFormat="1">
      <c r="B65" s="42"/>
      <c r="D65" s="162" t="s">
        <v>55</v>
      </c>
      <c r="E65" s="163"/>
      <c r="F65" s="163"/>
      <c r="G65" s="162" t="s">
        <v>56</v>
      </c>
      <c r="H65" s="163"/>
      <c r="I65" s="164"/>
      <c r="J65" s="163"/>
      <c r="K65" s="163"/>
      <c r="L65" s="42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1" customFormat="1">
      <c r="B76" s="42"/>
      <c r="D76" s="165" t="s">
        <v>53</v>
      </c>
      <c r="E76" s="166"/>
      <c r="F76" s="167" t="s">
        <v>54</v>
      </c>
      <c r="G76" s="165" t="s">
        <v>53</v>
      </c>
      <c r="H76" s="166"/>
      <c r="I76" s="168"/>
      <c r="J76" s="169" t="s">
        <v>54</v>
      </c>
      <c r="K76" s="166"/>
      <c r="L76" s="42"/>
    </row>
    <row r="77" s="1" customFormat="1" ht="14.4" customHeight="1">
      <c r="B77" s="170"/>
      <c r="C77" s="171"/>
      <c r="D77" s="171"/>
      <c r="E77" s="171"/>
      <c r="F77" s="171"/>
      <c r="G77" s="171"/>
      <c r="H77" s="171"/>
      <c r="I77" s="172"/>
      <c r="J77" s="171"/>
      <c r="K77" s="171"/>
      <c r="L77" s="42"/>
    </row>
    <row r="81" s="1" customFormat="1" ht="6.96" customHeight="1">
      <c r="B81" s="173"/>
      <c r="C81" s="174"/>
      <c r="D81" s="174"/>
      <c r="E81" s="174"/>
      <c r="F81" s="174"/>
      <c r="G81" s="174"/>
      <c r="H81" s="174"/>
      <c r="I81" s="175"/>
      <c r="J81" s="174"/>
      <c r="K81" s="174"/>
      <c r="L81" s="42"/>
    </row>
    <row r="82" s="1" customFormat="1" ht="24.96" customHeight="1">
      <c r="B82" s="37"/>
      <c r="C82" s="22" t="s">
        <v>95</v>
      </c>
      <c r="D82" s="38"/>
      <c r="E82" s="38"/>
      <c r="F82" s="38"/>
      <c r="G82" s="38"/>
      <c r="H82" s="38"/>
      <c r="I82" s="138"/>
      <c r="J82" s="38"/>
      <c r="K82" s="38"/>
      <c r="L82" s="42"/>
    </row>
    <row r="83" s="1" customFormat="1" ht="6.96" customHeight="1">
      <c r="B83" s="37"/>
      <c r="C83" s="38"/>
      <c r="D83" s="38"/>
      <c r="E83" s="38"/>
      <c r="F83" s="38"/>
      <c r="G83" s="38"/>
      <c r="H83" s="38"/>
      <c r="I83" s="138"/>
      <c r="J83" s="38"/>
      <c r="K83" s="38"/>
      <c r="L83" s="42"/>
    </row>
    <row r="84" s="1" customFormat="1" ht="12" customHeight="1">
      <c r="B84" s="37"/>
      <c r="C84" s="31" t="s">
        <v>16</v>
      </c>
      <c r="D84" s="38"/>
      <c r="E84" s="38"/>
      <c r="F84" s="38"/>
      <c r="G84" s="38"/>
      <c r="H84" s="38"/>
      <c r="I84" s="138"/>
      <c r="J84" s="38"/>
      <c r="K84" s="38"/>
      <c r="L84" s="42"/>
    </row>
    <row r="85" s="1" customFormat="1" ht="16.5" customHeight="1">
      <c r="B85" s="37"/>
      <c r="C85" s="38"/>
      <c r="D85" s="38"/>
      <c r="E85" s="176" t="str">
        <f>E7</f>
        <v>Domov pro seniory Dobřichovice – stavební úpravy vstupu</v>
      </c>
      <c r="F85" s="31"/>
      <c r="G85" s="31"/>
      <c r="H85" s="31"/>
      <c r="I85" s="138"/>
      <c r="J85" s="38"/>
      <c r="K85" s="38"/>
      <c r="L85" s="42"/>
    </row>
    <row r="86" s="1" customFormat="1" ht="12" customHeight="1">
      <c r="B86" s="37"/>
      <c r="C86" s="31" t="s">
        <v>93</v>
      </c>
      <c r="D86" s="38"/>
      <c r="E86" s="38"/>
      <c r="F86" s="38"/>
      <c r="G86" s="38"/>
      <c r="H86" s="38"/>
      <c r="I86" s="138"/>
      <c r="J86" s="38"/>
      <c r="K86" s="38"/>
      <c r="L86" s="42"/>
    </row>
    <row r="87" s="1" customFormat="1" ht="16.5" customHeight="1">
      <c r="B87" s="37"/>
      <c r="C87" s="38"/>
      <c r="D87" s="38"/>
      <c r="E87" s="70" t="str">
        <f>E9</f>
        <v>VORN - Vedlejší a ostatní rozpočtové náklady</v>
      </c>
      <c r="F87" s="38"/>
      <c r="G87" s="38"/>
      <c r="H87" s="38"/>
      <c r="I87" s="138"/>
      <c r="J87" s="38"/>
      <c r="K87" s="38"/>
      <c r="L87" s="42"/>
    </row>
    <row r="88" s="1" customFormat="1" ht="6.96" customHeight="1">
      <c r="B88" s="37"/>
      <c r="C88" s="38"/>
      <c r="D88" s="38"/>
      <c r="E88" s="38"/>
      <c r="F88" s="38"/>
      <c r="G88" s="38"/>
      <c r="H88" s="38"/>
      <c r="I88" s="138"/>
      <c r="J88" s="38"/>
      <c r="K88" s="38"/>
      <c r="L88" s="42"/>
    </row>
    <row r="89" s="1" customFormat="1" ht="12" customHeight="1">
      <c r="B89" s="37"/>
      <c r="C89" s="31" t="s">
        <v>20</v>
      </c>
      <c r="D89" s="38"/>
      <c r="E89" s="38"/>
      <c r="F89" s="26" t="str">
        <f>F12</f>
        <v xml:space="preserve">Brunšov 365, 252 31 Všenory </v>
      </c>
      <c r="G89" s="38"/>
      <c r="H89" s="38"/>
      <c r="I89" s="141" t="s">
        <v>22</v>
      </c>
      <c r="J89" s="73" t="str">
        <f>IF(J12="","",J12)</f>
        <v>5. 10. 2019</v>
      </c>
      <c r="K89" s="38"/>
      <c r="L89" s="42"/>
    </row>
    <row r="90" s="1" customFormat="1" ht="6.96" customHeight="1">
      <c r="B90" s="37"/>
      <c r="C90" s="38"/>
      <c r="D90" s="38"/>
      <c r="E90" s="38"/>
      <c r="F90" s="38"/>
      <c r="G90" s="38"/>
      <c r="H90" s="38"/>
      <c r="I90" s="138"/>
      <c r="J90" s="38"/>
      <c r="K90" s="38"/>
      <c r="L90" s="42"/>
    </row>
    <row r="91" s="1" customFormat="1" ht="15.15" customHeight="1">
      <c r="B91" s="37"/>
      <c r="C91" s="31" t="s">
        <v>24</v>
      </c>
      <c r="D91" s="38"/>
      <c r="E91" s="38"/>
      <c r="F91" s="26" t="str">
        <f>E15</f>
        <v>Domov pro seniory Dobřichovice</v>
      </c>
      <c r="G91" s="38"/>
      <c r="H91" s="38"/>
      <c r="I91" s="141" t="s">
        <v>30</v>
      </c>
      <c r="J91" s="35" t="str">
        <f>E21</f>
        <v>RA 15</v>
      </c>
      <c r="K91" s="38"/>
      <c r="L91" s="42"/>
    </row>
    <row r="92" s="1" customFormat="1" ht="15.15" customHeight="1">
      <c r="B92" s="37"/>
      <c r="C92" s="31" t="s">
        <v>28</v>
      </c>
      <c r="D92" s="38"/>
      <c r="E92" s="38"/>
      <c r="F92" s="26" t="str">
        <f>IF(E18="","",E18)</f>
        <v>Vyplň údaj</v>
      </c>
      <c r="G92" s="38"/>
      <c r="H92" s="38"/>
      <c r="I92" s="141" t="s">
        <v>33</v>
      </c>
      <c r="J92" s="35" t="str">
        <f>E24</f>
        <v>Jan Petr</v>
      </c>
      <c r="K92" s="38"/>
      <c r="L92" s="42"/>
    </row>
    <row r="93" s="1" customFormat="1" ht="10.32" customHeight="1">
      <c r="B93" s="37"/>
      <c r="C93" s="38"/>
      <c r="D93" s="38"/>
      <c r="E93" s="38"/>
      <c r="F93" s="38"/>
      <c r="G93" s="38"/>
      <c r="H93" s="38"/>
      <c r="I93" s="138"/>
      <c r="J93" s="38"/>
      <c r="K93" s="38"/>
      <c r="L93" s="42"/>
    </row>
    <row r="94" s="1" customFormat="1" ht="29.28" customHeight="1">
      <c r="B94" s="37"/>
      <c r="C94" s="177" t="s">
        <v>96</v>
      </c>
      <c r="D94" s="178"/>
      <c r="E94" s="178"/>
      <c r="F94" s="178"/>
      <c r="G94" s="178"/>
      <c r="H94" s="178"/>
      <c r="I94" s="179"/>
      <c r="J94" s="180" t="s">
        <v>97</v>
      </c>
      <c r="K94" s="178"/>
      <c r="L94" s="42"/>
    </row>
    <row r="95" s="1" customFormat="1" ht="10.32" customHeight="1">
      <c r="B95" s="37"/>
      <c r="C95" s="38"/>
      <c r="D95" s="38"/>
      <c r="E95" s="38"/>
      <c r="F95" s="38"/>
      <c r="G95" s="38"/>
      <c r="H95" s="38"/>
      <c r="I95" s="138"/>
      <c r="J95" s="38"/>
      <c r="K95" s="38"/>
      <c r="L95" s="42"/>
    </row>
    <row r="96" s="1" customFormat="1" ht="22.8" customHeight="1">
      <c r="B96" s="37"/>
      <c r="C96" s="181" t="s">
        <v>98</v>
      </c>
      <c r="D96" s="38"/>
      <c r="E96" s="38"/>
      <c r="F96" s="38"/>
      <c r="G96" s="38"/>
      <c r="H96" s="38"/>
      <c r="I96" s="138"/>
      <c r="J96" s="104">
        <f>J121</f>
        <v>0</v>
      </c>
      <c r="K96" s="38"/>
      <c r="L96" s="42"/>
      <c r="AU96" s="16" t="s">
        <v>99</v>
      </c>
    </row>
    <row r="97" s="8" customFormat="1" ht="24.96" customHeight="1">
      <c r="B97" s="182"/>
      <c r="C97" s="183"/>
      <c r="D97" s="184" t="s">
        <v>454</v>
      </c>
      <c r="E97" s="185"/>
      <c r="F97" s="185"/>
      <c r="G97" s="185"/>
      <c r="H97" s="185"/>
      <c r="I97" s="186"/>
      <c r="J97" s="187">
        <f>J122</f>
        <v>0</v>
      </c>
      <c r="K97" s="183"/>
      <c r="L97" s="188"/>
    </row>
    <row r="98" s="9" customFormat="1" ht="19.92" customHeight="1">
      <c r="B98" s="189"/>
      <c r="C98" s="190"/>
      <c r="D98" s="191" t="s">
        <v>455</v>
      </c>
      <c r="E98" s="192"/>
      <c r="F98" s="192"/>
      <c r="G98" s="192"/>
      <c r="H98" s="192"/>
      <c r="I98" s="193"/>
      <c r="J98" s="194">
        <f>J123</f>
        <v>0</v>
      </c>
      <c r="K98" s="190"/>
      <c r="L98" s="195"/>
    </row>
    <row r="99" s="9" customFormat="1" ht="19.92" customHeight="1">
      <c r="B99" s="189"/>
      <c r="C99" s="190"/>
      <c r="D99" s="191" t="s">
        <v>456</v>
      </c>
      <c r="E99" s="192"/>
      <c r="F99" s="192"/>
      <c r="G99" s="192"/>
      <c r="H99" s="192"/>
      <c r="I99" s="193"/>
      <c r="J99" s="194">
        <f>J125</f>
        <v>0</v>
      </c>
      <c r="K99" s="190"/>
      <c r="L99" s="195"/>
    </row>
    <row r="100" s="9" customFormat="1" ht="19.92" customHeight="1">
      <c r="B100" s="189"/>
      <c r="C100" s="190"/>
      <c r="D100" s="191" t="s">
        <v>457</v>
      </c>
      <c r="E100" s="192"/>
      <c r="F100" s="192"/>
      <c r="G100" s="192"/>
      <c r="H100" s="192"/>
      <c r="I100" s="193"/>
      <c r="J100" s="194">
        <f>J129</f>
        <v>0</v>
      </c>
      <c r="K100" s="190"/>
      <c r="L100" s="195"/>
    </row>
    <row r="101" s="9" customFormat="1" ht="19.92" customHeight="1">
      <c r="B101" s="189"/>
      <c r="C101" s="190"/>
      <c r="D101" s="191" t="s">
        <v>458</v>
      </c>
      <c r="E101" s="192"/>
      <c r="F101" s="192"/>
      <c r="G101" s="192"/>
      <c r="H101" s="192"/>
      <c r="I101" s="193"/>
      <c r="J101" s="194">
        <f>J131</f>
        <v>0</v>
      </c>
      <c r="K101" s="190"/>
      <c r="L101" s="195"/>
    </row>
    <row r="102" s="1" customFormat="1" ht="21.84" customHeight="1">
      <c r="B102" s="37"/>
      <c r="C102" s="38"/>
      <c r="D102" s="38"/>
      <c r="E102" s="38"/>
      <c r="F102" s="38"/>
      <c r="G102" s="38"/>
      <c r="H102" s="38"/>
      <c r="I102" s="138"/>
      <c r="J102" s="38"/>
      <c r="K102" s="38"/>
      <c r="L102" s="42"/>
    </row>
    <row r="103" s="1" customFormat="1" ht="6.96" customHeight="1">
      <c r="B103" s="60"/>
      <c r="C103" s="61"/>
      <c r="D103" s="61"/>
      <c r="E103" s="61"/>
      <c r="F103" s="61"/>
      <c r="G103" s="61"/>
      <c r="H103" s="61"/>
      <c r="I103" s="172"/>
      <c r="J103" s="61"/>
      <c r="K103" s="61"/>
      <c r="L103" s="42"/>
    </row>
    <row r="107" s="1" customFormat="1" ht="6.96" customHeight="1">
      <c r="B107" s="62"/>
      <c r="C107" s="63"/>
      <c r="D107" s="63"/>
      <c r="E107" s="63"/>
      <c r="F107" s="63"/>
      <c r="G107" s="63"/>
      <c r="H107" s="63"/>
      <c r="I107" s="175"/>
      <c r="J107" s="63"/>
      <c r="K107" s="63"/>
      <c r="L107" s="42"/>
    </row>
    <row r="108" s="1" customFormat="1" ht="24.96" customHeight="1">
      <c r="B108" s="37"/>
      <c r="C108" s="22" t="s">
        <v>113</v>
      </c>
      <c r="D108" s="38"/>
      <c r="E108" s="38"/>
      <c r="F108" s="38"/>
      <c r="G108" s="38"/>
      <c r="H108" s="38"/>
      <c r="I108" s="138"/>
      <c r="J108" s="38"/>
      <c r="K108" s="38"/>
      <c r="L108" s="42"/>
    </row>
    <row r="109" s="1" customFormat="1" ht="6.96" customHeight="1">
      <c r="B109" s="37"/>
      <c r="C109" s="38"/>
      <c r="D109" s="38"/>
      <c r="E109" s="38"/>
      <c r="F109" s="38"/>
      <c r="G109" s="38"/>
      <c r="H109" s="38"/>
      <c r="I109" s="138"/>
      <c r="J109" s="38"/>
      <c r="K109" s="38"/>
      <c r="L109" s="42"/>
    </row>
    <row r="110" s="1" customFormat="1" ht="12" customHeight="1">
      <c r="B110" s="37"/>
      <c r="C110" s="31" t="s">
        <v>16</v>
      </c>
      <c r="D110" s="38"/>
      <c r="E110" s="38"/>
      <c r="F110" s="38"/>
      <c r="G110" s="38"/>
      <c r="H110" s="38"/>
      <c r="I110" s="138"/>
      <c r="J110" s="38"/>
      <c r="K110" s="38"/>
      <c r="L110" s="42"/>
    </row>
    <row r="111" s="1" customFormat="1" ht="16.5" customHeight="1">
      <c r="B111" s="37"/>
      <c r="C111" s="38"/>
      <c r="D111" s="38"/>
      <c r="E111" s="176" t="str">
        <f>E7</f>
        <v>Domov pro seniory Dobřichovice – stavební úpravy vstupu</v>
      </c>
      <c r="F111" s="31"/>
      <c r="G111" s="31"/>
      <c r="H111" s="31"/>
      <c r="I111" s="138"/>
      <c r="J111" s="38"/>
      <c r="K111" s="38"/>
      <c r="L111" s="42"/>
    </row>
    <row r="112" s="1" customFormat="1" ht="12" customHeight="1">
      <c r="B112" s="37"/>
      <c r="C112" s="31" t="s">
        <v>93</v>
      </c>
      <c r="D112" s="38"/>
      <c r="E112" s="38"/>
      <c r="F112" s="38"/>
      <c r="G112" s="38"/>
      <c r="H112" s="38"/>
      <c r="I112" s="138"/>
      <c r="J112" s="38"/>
      <c r="K112" s="38"/>
      <c r="L112" s="42"/>
    </row>
    <row r="113" s="1" customFormat="1" ht="16.5" customHeight="1">
      <c r="B113" s="37"/>
      <c r="C113" s="38"/>
      <c r="D113" s="38"/>
      <c r="E113" s="70" t="str">
        <f>E9</f>
        <v>VORN - Vedlejší a ostatní rozpočtové náklady</v>
      </c>
      <c r="F113" s="38"/>
      <c r="G113" s="38"/>
      <c r="H113" s="38"/>
      <c r="I113" s="138"/>
      <c r="J113" s="38"/>
      <c r="K113" s="38"/>
      <c r="L113" s="42"/>
    </row>
    <row r="114" s="1" customFormat="1" ht="6.96" customHeight="1">
      <c r="B114" s="37"/>
      <c r="C114" s="38"/>
      <c r="D114" s="38"/>
      <c r="E114" s="38"/>
      <c r="F114" s="38"/>
      <c r="G114" s="38"/>
      <c r="H114" s="38"/>
      <c r="I114" s="138"/>
      <c r="J114" s="38"/>
      <c r="K114" s="38"/>
      <c r="L114" s="42"/>
    </row>
    <row r="115" s="1" customFormat="1" ht="12" customHeight="1">
      <c r="B115" s="37"/>
      <c r="C115" s="31" t="s">
        <v>20</v>
      </c>
      <c r="D115" s="38"/>
      <c r="E115" s="38"/>
      <c r="F115" s="26" t="str">
        <f>F12</f>
        <v xml:space="preserve">Brunšov 365, 252 31 Všenory </v>
      </c>
      <c r="G115" s="38"/>
      <c r="H115" s="38"/>
      <c r="I115" s="141" t="s">
        <v>22</v>
      </c>
      <c r="J115" s="73" t="str">
        <f>IF(J12="","",J12)</f>
        <v>5. 10. 2019</v>
      </c>
      <c r="K115" s="38"/>
      <c r="L115" s="42"/>
    </row>
    <row r="116" s="1" customFormat="1" ht="6.96" customHeight="1">
      <c r="B116" s="37"/>
      <c r="C116" s="38"/>
      <c r="D116" s="38"/>
      <c r="E116" s="38"/>
      <c r="F116" s="38"/>
      <c r="G116" s="38"/>
      <c r="H116" s="38"/>
      <c r="I116" s="138"/>
      <c r="J116" s="38"/>
      <c r="K116" s="38"/>
      <c r="L116" s="42"/>
    </row>
    <row r="117" s="1" customFormat="1" ht="15.15" customHeight="1">
      <c r="B117" s="37"/>
      <c r="C117" s="31" t="s">
        <v>24</v>
      </c>
      <c r="D117" s="38"/>
      <c r="E117" s="38"/>
      <c r="F117" s="26" t="str">
        <f>E15</f>
        <v>Domov pro seniory Dobřichovice</v>
      </c>
      <c r="G117" s="38"/>
      <c r="H117" s="38"/>
      <c r="I117" s="141" t="s">
        <v>30</v>
      </c>
      <c r="J117" s="35" t="str">
        <f>E21</f>
        <v>RA 15</v>
      </c>
      <c r="K117" s="38"/>
      <c r="L117" s="42"/>
    </row>
    <row r="118" s="1" customFormat="1" ht="15.15" customHeight="1">
      <c r="B118" s="37"/>
      <c r="C118" s="31" t="s">
        <v>28</v>
      </c>
      <c r="D118" s="38"/>
      <c r="E118" s="38"/>
      <c r="F118" s="26" t="str">
        <f>IF(E18="","",E18)</f>
        <v>Vyplň údaj</v>
      </c>
      <c r="G118" s="38"/>
      <c r="H118" s="38"/>
      <c r="I118" s="141" t="s">
        <v>33</v>
      </c>
      <c r="J118" s="35" t="str">
        <f>E24</f>
        <v>Jan Petr</v>
      </c>
      <c r="K118" s="38"/>
      <c r="L118" s="42"/>
    </row>
    <row r="119" s="1" customFormat="1" ht="10.32" customHeight="1">
      <c r="B119" s="37"/>
      <c r="C119" s="38"/>
      <c r="D119" s="38"/>
      <c r="E119" s="38"/>
      <c r="F119" s="38"/>
      <c r="G119" s="38"/>
      <c r="H119" s="38"/>
      <c r="I119" s="138"/>
      <c r="J119" s="38"/>
      <c r="K119" s="38"/>
      <c r="L119" s="42"/>
    </row>
    <row r="120" s="10" customFormat="1" ht="29.28" customHeight="1">
      <c r="B120" s="196"/>
      <c r="C120" s="197" t="s">
        <v>114</v>
      </c>
      <c r="D120" s="198" t="s">
        <v>63</v>
      </c>
      <c r="E120" s="198" t="s">
        <v>59</v>
      </c>
      <c r="F120" s="198" t="s">
        <v>60</v>
      </c>
      <c r="G120" s="198" t="s">
        <v>115</v>
      </c>
      <c r="H120" s="198" t="s">
        <v>116</v>
      </c>
      <c r="I120" s="199" t="s">
        <v>117</v>
      </c>
      <c r="J120" s="198" t="s">
        <v>97</v>
      </c>
      <c r="K120" s="200" t="s">
        <v>118</v>
      </c>
      <c r="L120" s="201"/>
      <c r="M120" s="94" t="s">
        <v>1</v>
      </c>
      <c r="N120" s="95" t="s">
        <v>42</v>
      </c>
      <c r="O120" s="95" t="s">
        <v>119</v>
      </c>
      <c r="P120" s="95" t="s">
        <v>120</v>
      </c>
      <c r="Q120" s="95" t="s">
        <v>121</v>
      </c>
      <c r="R120" s="95" t="s">
        <v>122</v>
      </c>
      <c r="S120" s="95" t="s">
        <v>123</v>
      </c>
      <c r="T120" s="96" t="s">
        <v>124</v>
      </c>
    </row>
    <row r="121" s="1" customFormat="1" ht="22.8" customHeight="1">
      <c r="B121" s="37"/>
      <c r="C121" s="101" t="s">
        <v>125</v>
      </c>
      <c r="D121" s="38"/>
      <c r="E121" s="38"/>
      <c r="F121" s="38"/>
      <c r="G121" s="38"/>
      <c r="H121" s="38"/>
      <c r="I121" s="138"/>
      <c r="J121" s="202">
        <f>BK121</f>
        <v>0</v>
      </c>
      <c r="K121" s="38"/>
      <c r="L121" s="42"/>
      <c r="M121" s="97"/>
      <c r="N121" s="98"/>
      <c r="O121" s="98"/>
      <c r="P121" s="203">
        <f>P122</f>
        <v>0</v>
      </c>
      <c r="Q121" s="98"/>
      <c r="R121" s="203">
        <f>R122</f>
        <v>0</v>
      </c>
      <c r="S121" s="98"/>
      <c r="T121" s="204">
        <f>T122</f>
        <v>0</v>
      </c>
      <c r="AT121" s="16" t="s">
        <v>77</v>
      </c>
      <c r="AU121" s="16" t="s">
        <v>99</v>
      </c>
      <c r="BK121" s="205">
        <f>BK122</f>
        <v>0</v>
      </c>
    </row>
    <row r="122" s="11" customFormat="1" ht="25.92" customHeight="1">
      <c r="B122" s="206"/>
      <c r="C122" s="207"/>
      <c r="D122" s="208" t="s">
        <v>77</v>
      </c>
      <c r="E122" s="209" t="s">
        <v>459</v>
      </c>
      <c r="F122" s="209" t="s">
        <v>460</v>
      </c>
      <c r="G122" s="207"/>
      <c r="H122" s="207"/>
      <c r="I122" s="210"/>
      <c r="J122" s="211">
        <f>BK122</f>
        <v>0</v>
      </c>
      <c r="K122" s="207"/>
      <c r="L122" s="212"/>
      <c r="M122" s="213"/>
      <c r="N122" s="214"/>
      <c r="O122" s="214"/>
      <c r="P122" s="215">
        <f>P123+P125+P129+P131</f>
        <v>0</v>
      </c>
      <c r="Q122" s="214"/>
      <c r="R122" s="215">
        <f>R123+R125+R129+R131</f>
        <v>0</v>
      </c>
      <c r="S122" s="214"/>
      <c r="T122" s="216">
        <f>T123+T125+T129+T131</f>
        <v>0</v>
      </c>
      <c r="AR122" s="217" t="s">
        <v>152</v>
      </c>
      <c r="AT122" s="218" t="s">
        <v>77</v>
      </c>
      <c r="AU122" s="218" t="s">
        <v>78</v>
      </c>
      <c r="AY122" s="217" t="s">
        <v>128</v>
      </c>
      <c r="BK122" s="219">
        <f>BK123+BK125+BK129+BK131</f>
        <v>0</v>
      </c>
    </row>
    <row r="123" s="11" customFormat="1" ht="22.8" customHeight="1">
      <c r="B123" s="206"/>
      <c r="C123" s="207"/>
      <c r="D123" s="208" t="s">
        <v>77</v>
      </c>
      <c r="E123" s="220" t="s">
        <v>461</v>
      </c>
      <c r="F123" s="220" t="s">
        <v>462</v>
      </c>
      <c r="G123" s="207"/>
      <c r="H123" s="207"/>
      <c r="I123" s="210"/>
      <c r="J123" s="221">
        <f>BK123</f>
        <v>0</v>
      </c>
      <c r="K123" s="207"/>
      <c r="L123" s="212"/>
      <c r="M123" s="213"/>
      <c r="N123" s="214"/>
      <c r="O123" s="214"/>
      <c r="P123" s="215">
        <f>P124</f>
        <v>0</v>
      </c>
      <c r="Q123" s="214"/>
      <c r="R123" s="215">
        <f>R124</f>
        <v>0</v>
      </c>
      <c r="S123" s="214"/>
      <c r="T123" s="216">
        <f>T124</f>
        <v>0</v>
      </c>
      <c r="AR123" s="217" t="s">
        <v>152</v>
      </c>
      <c r="AT123" s="218" t="s">
        <v>77</v>
      </c>
      <c r="AU123" s="218" t="s">
        <v>86</v>
      </c>
      <c r="AY123" s="217" t="s">
        <v>128</v>
      </c>
      <c r="BK123" s="219">
        <f>BK124</f>
        <v>0</v>
      </c>
    </row>
    <row r="124" s="1" customFormat="1" ht="16.5" customHeight="1">
      <c r="B124" s="37"/>
      <c r="C124" s="222" t="s">
        <v>86</v>
      </c>
      <c r="D124" s="222" t="s">
        <v>131</v>
      </c>
      <c r="E124" s="223" t="s">
        <v>463</v>
      </c>
      <c r="F124" s="224" t="s">
        <v>464</v>
      </c>
      <c r="G124" s="225" t="s">
        <v>465</v>
      </c>
      <c r="H124" s="226">
        <v>1</v>
      </c>
      <c r="I124" s="227"/>
      <c r="J124" s="228">
        <f>ROUND(I124*H124,2)</f>
        <v>0</v>
      </c>
      <c r="K124" s="224" t="s">
        <v>135</v>
      </c>
      <c r="L124" s="42"/>
      <c r="M124" s="229" t="s">
        <v>1</v>
      </c>
      <c r="N124" s="230" t="s">
        <v>43</v>
      </c>
      <c r="O124" s="85"/>
      <c r="P124" s="231">
        <f>O124*H124</f>
        <v>0</v>
      </c>
      <c r="Q124" s="231">
        <v>0</v>
      </c>
      <c r="R124" s="231">
        <f>Q124*H124</f>
        <v>0</v>
      </c>
      <c r="S124" s="231">
        <v>0</v>
      </c>
      <c r="T124" s="232">
        <f>S124*H124</f>
        <v>0</v>
      </c>
      <c r="AR124" s="233" t="s">
        <v>466</v>
      </c>
      <c r="AT124" s="233" t="s">
        <v>131</v>
      </c>
      <c r="AU124" s="233" t="s">
        <v>88</v>
      </c>
      <c r="AY124" s="16" t="s">
        <v>128</v>
      </c>
      <c r="BE124" s="234">
        <f>IF(N124="základní",J124,0)</f>
        <v>0</v>
      </c>
      <c r="BF124" s="234">
        <f>IF(N124="snížená",J124,0)</f>
        <v>0</v>
      </c>
      <c r="BG124" s="234">
        <f>IF(N124="zákl. přenesená",J124,0)</f>
        <v>0</v>
      </c>
      <c r="BH124" s="234">
        <f>IF(N124="sníž. přenesená",J124,0)</f>
        <v>0</v>
      </c>
      <c r="BI124" s="234">
        <f>IF(N124="nulová",J124,0)</f>
        <v>0</v>
      </c>
      <c r="BJ124" s="16" t="s">
        <v>86</v>
      </c>
      <c r="BK124" s="234">
        <f>ROUND(I124*H124,2)</f>
        <v>0</v>
      </c>
      <c r="BL124" s="16" t="s">
        <v>466</v>
      </c>
      <c r="BM124" s="233" t="s">
        <v>467</v>
      </c>
    </row>
    <row r="125" s="11" customFormat="1" ht="22.8" customHeight="1">
      <c r="B125" s="206"/>
      <c r="C125" s="207"/>
      <c r="D125" s="208" t="s">
        <v>77</v>
      </c>
      <c r="E125" s="220" t="s">
        <v>468</v>
      </c>
      <c r="F125" s="220" t="s">
        <v>469</v>
      </c>
      <c r="G125" s="207"/>
      <c r="H125" s="207"/>
      <c r="I125" s="210"/>
      <c r="J125" s="221">
        <f>BK125</f>
        <v>0</v>
      </c>
      <c r="K125" s="207"/>
      <c r="L125" s="212"/>
      <c r="M125" s="213"/>
      <c r="N125" s="214"/>
      <c r="O125" s="214"/>
      <c r="P125" s="215">
        <f>SUM(P126:P128)</f>
        <v>0</v>
      </c>
      <c r="Q125" s="214"/>
      <c r="R125" s="215">
        <f>SUM(R126:R128)</f>
        <v>0</v>
      </c>
      <c r="S125" s="214"/>
      <c r="T125" s="216">
        <f>SUM(T126:T128)</f>
        <v>0</v>
      </c>
      <c r="AR125" s="217" t="s">
        <v>152</v>
      </c>
      <c r="AT125" s="218" t="s">
        <v>77</v>
      </c>
      <c r="AU125" s="218" t="s">
        <v>86</v>
      </c>
      <c r="AY125" s="217" t="s">
        <v>128</v>
      </c>
      <c r="BK125" s="219">
        <f>SUM(BK126:BK128)</f>
        <v>0</v>
      </c>
    </row>
    <row r="126" s="1" customFormat="1" ht="16.5" customHeight="1">
      <c r="B126" s="37"/>
      <c r="C126" s="222" t="s">
        <v>88</v>
      </c>
      <c r="D126" s="222" t="s">
        <v>131</v>
      </c>
      <c r="E126" s="223" t="s">
        <v>470</v>
      </c>
      <c r="F126" s="224" t="s">
        <v>471</v>
      </c>
      <c r="G126" s="225" t="s">
        <v>465</v>
      </c>
      <c r="H126" s="226">
        <v>1</v>
      </c>
      <c r="I126" s="227"/>
      <c r="J126" s="228">
        <f>ROUND(I126*H126,2)</f>
        <v>0</v>
      </c>
      <c r="K126" s="224" t="s">
        <v>135</v>
      </c>
      <c r="L126" s="42"/>
      <c r="M126" s="229" t="s">
        <v>1</v>
      </c>
      <c r="N126" s="230" t="s">
        <v>43</v>
      </c>
      <c r="O126" s="85"/>
      <c r="P126" s="231">
        <f>O126*H126</f>
        <v>0</v>
      </c>
      <c r="Q126" s="231">
        <v>0</v>
      </c>
      <c r="R126" s="231">
        <f>Q126*H126</f>
        <v>0</v>
      </c>
      <c r="S126" s="231">
        <v>0</v>
      </c>
      <c r="T126" s="232">
        <f>S126*H126</f>
        <v>0</v>
      </c>
      <c r="AR126" s="233" t="s">
        <v>466</v>
      </c>
      <c r="AT126" s="233" t="s">
        <v>131</v>
      </c>
      <c r="AU126" s="233" t="s">
        <v>88</v>
      </c>
      <c r="AY126" s="16" t="s">
        <v>128</v>
      </c>
      <c r="BE126" s="234">
        <f>IF(N126="základní",J126,0)</f>
        <v>0</v>
      </c>
      <c r="BF126" s="234">
        <f>IF(N126="snížená",J126,0)</f>
        <v>0</v>
      </c>
      <c r="BG126" s="234">
        <f>IF(N126="zákl. přenesená",J126,0)</f>
        <v>0</v>
      </c>
      <c r="BH126" s="234">
        <f>IF(N126="sníž. přenesená",J126,0)</f>
        <v>0</v>
      </c>
      <c r="BI126" s="234">
        <f>IF(N126="nulová",J126,0)</f>
        <v>0</v>
      </c>
      <c r="BJ126" s="16" t="s">
        <v>86</v>
      </c>
      <c r="BK126" s="234">
        <f>ROUND(I126*H126,2)</f>
        <v>0</v>
      </c>
      <c r="BL126" s="16" t="s">
        <v>466</v>
      </c>
      <c r="BM126" s="233" t="s">
        <v>472</v>
      </c>
    </row>
    <row r="127" s="1" customFormat="1" ht="16.5" customHeight="1">
      <c r="B127" s="37"/>
      <c r="C127" s="222" t="s">
        <v>144</v>
      </c>
      <c r="D127" s="222" t="s">
        <v>131</v>
      </c>
      <c r="E127" s="223" t="s">
        <v>473</v>
      </c>
      <c r="F127" s="224" t="s">
        <v>474</v>
      </c>
      <c r="G127" s="225" t="s">
        <v>465</v>
      </c>
      <c r="H127" s="226">
        <v>1</v>
      </c>
      <c r="I127" s="227"/>
      <c r="J127" s="228">
        <f>ROUND(I127*H127,2)</f>
        <v>0</v>
      </c>
      <c r="K127" s="224" t="s">
        <v>135</v>
      </c>
      <c r="L127" s="42"/>
      <c r="M127" s="229" t="s">
        <v>1</v>
      </c>
      <c r="N127" s="230" t="s">
        <v>43</v>
      </c>
      <c r="O127" s="85"/>
      <c r="P127" s="231">
        <f>O127*H127</f>
        <v>0</v>
      </c>
      <c r="Q127" s="231">
        <v>0</v>
      </c>
      <c r="R127" s="231">
        <f>Q127*H127</f>
        <v>0</v>
      </c>
      <c r="S127" s="231">
        <v>0</v>
      </c>
      <c r="T127" s="232">
        <f>S127*H127</f>
        <v>0</v>
      </c>
      <c r="AR127" s="233" t="s">
        <v>466</v>
      </c>
      <c r="AT127" s="233" t="s">
        <v>131</v>
      </c>
      <c r="AU127" s="233" t="s">
        <v>88</v>
      </c>
      <c r="AY127" s="16" t="s">
        <v>128</v>
      </c>
      <c r="BE127" s="234">
        <f>IF(N127="základní",J127,0)</f>
        <v>0</v>
      </c>
      <c r="BF127" s="234">
        <f>IF(N127="snížená",J127,0)</f>
        <v>0</v>
      </c>
      <c r="BG127" s="234">
        <f>IF(N127="zákl. přenesená",J127,0)</f>
        <v>0</v>
      </c>
      <c r="BH127" s="234">
        <f>IF(N127="sníž. přenesená",J127,0)</f>
        <v>0</v>
      </c>
      <c r="BI127" s="234">
        <f>IF(N127="nulová",J127,0)</f>
        <v>0</v>
      </c>
      <c r="BJ127" s="16" t="s">
        <v>86</v>
      </c>
      <c r="BK127" s="234">
        <f>ROUND(I127*H127,2)</f>
        <v>0</v>
      </c>
      <c r="BL127" s="16" t="s">
        <v>466</v>
      </c>
      <c r="BM127" s="233" t="s">
        <v>475</v>
      </c>
    </row>
    <row r="128" s="1" customFormat="1" ht="16.5" customHeight="1">
      <c r="B128" s="37"/>
      <c r="C128" s="222" t="s">
        <v>136</v>
      </c>
      <c r="D128" s="222" t="s">
        <v>131</v>
      </c>
      <c r="E128" s="223" t="s">
        <v>476</v>
      </c>
      <c r="F128" s="224" t="s">
        <v>477</v>
      </c>
      <c r="G128" s="225" t="s">
        <v>465</v>
      </c>
      <c r="H128" s="226">
        <v>1</v>
      </c>
      <c r="I128" s="227"/>
      <c r="J128" s="228">
        <f>ROUND(I128*H128,2)</f>
        <v>0</v>
      </c>
      <c r="K128" s="224" t="s">
        <v>135</v>
      </c>
      <c r="L128" s="42"/>
      <c r="M128" s="229" t="s">
        <v>1</v>
      </c>
      <c r="N128" s="230" t="s">
        <v>43</v>
      </c>
      <c r="O128" s="85"/>
      <c r="P128" s="231">
        <f>O128*H128</f>
        <v>0</v>
      </c>
      <c r="Q128" s="231">
        <v>0</v>
      </c>
      <c r="R128" s="231">
        <f>Q128*H128</f>
        <v>0</v>
      </c>
      <c r="S128" s="231">
        <v>0</v>
      </c>
      <c r="T128" s="232">
        <f>S128*H128</f>
        <v>0</v>
      </c>
      <c r="AR128" s="233" t="s">
        <v>466</v>
      </c>
      <c r="AT128" s="233" t="s">
        <v>131</v>
      </c>
      <c r="AU128" s="233" t="s">
        <v>88</v>
      </c>
      <c r="AY128" s="16" t="s">
        <v>128</v>
      </c>
      <c r="BE128" s="234">
        <f>IF(N128="základní",J128,0)</f>
        <v>0</v>
      </c>
      <c r="BF128" s="234">
        <f>IF(N128="snížená",J128,0)</f>
        <v>0</v>
      </c>
      <c r="BG128" s="234">
        <f>IF(N128="zákl. přenesená",J128,0)</f>
        <v>0</v>
      </c>
      <c r="BH128" s="234">
        <f>IF(N128="sníž. přenesená",J128,0)</f>
        <v>0</v>
      </c>
      <c r="BI128" s="234">
        <f>IF(N128="nulová",J128,0)</f>
        <v>0</v>
      </c>
      <c r="BJ128" s="16" t="s">
        <v>86</v>
      </c>
      <c r="BK128" s="234">
        <f>ROUND(I128*H128,2)</f>
        <v>0</v>
      </c>
      <c r="BL128" s="16" t="s">
        <v>466</v>
      </c>
      <c r="BM128" s="233" t="s">
        <v>478</v>
      </c>
    </row>
    <row r="129" s="11" customFormat="1" ht="22.8" customHeight="1">
      <c r="B129" s="206"/>
      <c r="C129" s="207"/>
      <c r="D129" s="208" t="s">
        <v>77</v>
      </c>
      <c r="E129" s="220" t="s">
        <v>479</v>
      </c>
      <c r="F129" s="220" t="s">
        <v>480</v>
      </c>
      <c r="G129" s="207"/>
      <c r="H129" s="207"/>
      <c r="I129" s="210"/>
      <c r="J129" s="221">
        <f>BK129</f>
        <v>0</v>
      </c>
      <c r="K129" s="207"/>
      <c r="L129" s="212"/>
      <c r="M129" s="213"/>
      <c r="N129" s="214"/>
      <c r="O129" s="214"/>
      <c r="P129" s="215">
        <f>P130</f>
        <v>0</v>
      </c>
      <c r="Q129" s="214"/>
      <c r="R129" s="215">
        <f>R130</f>
        <v>0</v>
      </c>
      <c r="S129" s="214"/>
      <c r="T129" s="216">
        <f>T130</f>
        <v>0</v>
      </c>
      <c r="AR129" s="217" t="s">
        <v>152</v>
      </c>
      <c r="AT129" s="218" t="s">
        <v>77</v>
      </c>
      <c r="AU129" s="218" t="s">
        <v>86</v>
      </c>
      <c r="AY129" s="217" t="s">
        <v>128</v>
      </c>
      <c r="BK129" s="219">
        <f>BK130</f>
        <v>0</v>
      </c>
    </row>
    <row r="130" s="1" customFormat="1" ht="16.5" customHeight="1">
      <c r="B130" s="37"/>
      <c r="C130" s="222" t="s">
        <v>152</v>
      </c>
      <c r="D130" s="222" t="s">
        <v>131</v>
      </c>
      <c r="E130" s="223" t="s">
        <v>481</v>
      </c>
      <c r="F130" s="224" t="s">
        <v>480</v>
      </c>
      <c r="G130" s="225" t="s">
        <v>465</v>
      </c>
      <c r="H130" s="226">
        <v>1</v>
      </c>
      <c r="I130" s="227"/>
      <c r="J130" s="228">
        <f>ROUND(I130*H130,2)</f>
        <v>0</v>
      </c>
      <c r="K130" s="224" t="s">
        <v>135</v>
      </c>
      <c r="L130" s="42"/>
      <c r="M130" s="229" t="s">
        <v>1</v>
      </c>
      <c r="N130" s="230" t="s">
        <v>43</v>
      </c>
      <c r="O130" s="85"/>
      <c r="P130" s="231">
        <f>O130*H130</f>
        <v>0</v>
      </c>
      <c r="Q130" s="231">
        <v>0</v>
      </c>
      <c r="R130" s="231">
        <f>Q130*H130</f>
        <v>0</v>
      </c>
      <c r="S130" s="231">
        <v>0</v>
      </c>
      <c r="T130" s="232">
        <f>S130*H130</f>
        <v>0</v>
      </c>
      <c r="AR130" s="233" t="s">
        <v>466</v>
      </c>
      <c r="AT130" s="233" t="s">
        <v>131</v>
      </c>
      <c r="AU130" s="233" t="s">
        <v>88</v>
      </c>
      <c r="AY130" s="16" t="s">
        <v>128</v>
      </c>
      <c r="BE130" s="234">
        <f>IF(N130="základní",J130,0)</f>
        <v>0</v>
      </c>
      <c r="BF130" s="234">
        <f>IF(N130="snížená",J130,0)</f>
        <v>0</v>
      </c>
      <c r="BG130" s="234">
        <f>IF(N130="zákl. přenesená",J130,0)</f>
        <v>0</v>
      </c>
      <c r="BH130" s="234">
        <f>IF(N130="sníž. přenesená",J130,0)</f>
        <v>0</v>
      </c>
      <c r="BI130" s="234">
        <f>IF(N130="nulová",J130,0)</f>
        <v>0</v>
      </c>
      <c r="BJ130" s="16" t="s">
        <v>86</v>
      </c>
      <c r="BK130" s="234">
        <f>ROUND(I130*H130,2)</f>
        <v>0</v>
      </c>
      <c r="BL130" s="16" t="s">
        <v>466</v>
      </c>
      <c r="BM130" s="233" t="s">
        <v>482</v>
      </c>
    </row>
    <row r="131" s="11" customFormat="1" ht="22.8" customHeight="1">
      <c r="B131" s="206"/>
      <c r="C131" s="207"/>
      <c r="D131" s="208" t="s">
        <v>77</v>
      </c>
      <c r="E131" s="220" t="s">
        <v>483</v>
      </c>
      <c r="F131" s="220" t="s">
        <v>484</v>
      </c>
      <c r="G131" s="207"/>
      <c r="H131" s="207"/>
      <c r="I131" s="210"/>
      <c r="J131" s="221">
        <f>BK131</f>
        <v>0</v>
      </c>
      <c r="K131" s="207"/>
      <c r="L131" s="212"/>
      <c r="M131" s="213"/>
      <c r="N131" s="214"/>
      <c r="O131" s="214"/>
      <c r="P131" s="215">
        <f>P132</f>
        <v>0</v>
      </c>
      <c r="Q131" s="214"/>
      <c r="R131" s="215">
        <f>R132</f>
        <v>0</v>
      </c>
      <c r="S131" s="214"/>
      <c r="T131" s="216">
        <f>T132</f>
        <v>0</v>
      </c>
      <c r="AR131" s="217" t="s">
        <v>152</v>
      </c>
      <c r="AT131" s="218" t="s">
        <v>77</v>
      </c>
      <c r="AU131" s="218" t="s">
        <v>86</v>
      </c>
      <c r="AY131" s="217" t="s">
        <v>128</v>
      </c>
      <c r="BK131" s="219">
        <f>BK132</f>
        <v>0</v>
      </c>
    </row>
    <row r="132" s="1" customFormat="1" ht="16.5" customHeight="1">
      <c r="B132" s="37"/>
      <c r="C132" s="222" t="s">
        <v>129</v>
      </c>
      <c r="D132" s="222" t="s">
        <v>131</v>
      </c>
      <c r="E132" s="223" t="s">
        <v>485</v>
      </c>
      <c r="F132" s="224" t="s">
        <v>484</v>
      </c>
      <c r="G132" s="225" t="s">
        <v>465</v>
      </c>
      <c r="H132" s="226">
        <v>1</v>
      </c>
      <c r="I132" s="227"/>
      <c r="J132" s="228">
        <f>ROUND(I132*H132,2)</f>
        <v>0</v>
      </c>
      <c r="K132" s="224" t="s">
        <v>135</v>
      </c>
      <c r="L132" s="42"/>
      <c r="M132" s="281" t="s">
        <v>1</v>
      </c>
      <c r="N132" s="282" t="s">
        <v>43</v>
      </c>
      <c r="O132" s="283"/>
      <c r="P132" s="284">
        <f>O132*H132</f>
        <v>0</v>
      </c>
      <c r="Q132" s="284">
        <v>0</v>
      </c>
      <c r="R132" s="284">
        <f>Q132*H132</f>
        <v>0</v>
      </c>
      <c r="S132" s="284">
        <v>0</v>
      </c>
      <c r="T132" s="285">
        <f>S132*H132</f>
        <v>0</v>
      </c>
      <c r="AR132" s="233" t="s">
        <v>466</v>
      </c>
      <c r="AT132" s="233" t="s">
        <v>131</v>
      </c>
      <c r="AU132" s="233" t="s">
        <v>88</v>
      </c>
      <c r="AY132" s="16" t="s">
        <v>128</v>
      </c>
      <c r="BE132" s="234">
        <f>IF(N132="základní",J132,0)</f>
        <v>0</v>
      </c>
      <c r="BF132" s="234">
        <f>IF(N132="snížená",J132,0)</f>
        <v>0</v>
      </c>
      <c r="BG132" s="234">
        <f>IF(N132="zákl. přenesená",J132,0)</f>
        <v>0</v>
      </c>
      <c r="BH132" s="234">
        <f>IF(N132="sníž. přenesená",J132,0)</f>
        <v>0</v>
      </c>
      <c r="BI132" s="234">
        <f>IF(N132="nulová",J132,0)</f>
        <v>0</v>
      </c>
      <c r="BJ132" s="16" t="s">
        <v>86</v>
      </c>
      <c r="BK132" s="234">
        <f>ROUND(I132*H132,2)</f>
        <v>0</v>
      </c>
      <c r="BL132" s="16" t="s">
        <v>466</v>
      </c>
      <c r="BM132" s="233" t="s">
        <v>486</v>
      </c>
    </row>
    <row r="133" s="1" customFormat="1" ht="6.96" customHeight="1">
      <c r="B133" s="60"/>
      <c r="C133" s="61"/>
      <c r="D133" s="61"/>
      <c r="E133" s="61"/>
      <c r="F133" s="61"/>
      <c r="G133" s="61"/>
      <c r="H133" s="61"/>
      <c r="I133" s="172"/>
      <c r="J133" s="61"/>
      <c r="K133" s="61"/>
      <c r="L133" s="42"/>
    </row>
  </sheetData>
  <sheetProtection sheet="1" autoFilter="0" formatColumns="0" formatRows="0" objects="1" scenarios="1" spinCount="100000" saltValue="V1kx3pBFTebQsNPr6dEhr8YlpVmz/0kTgBwPE+1R/AFHEMBOV7s00sC0kRLPxg5/FrfnfARpQYDMtJNq4MTj0A==" hashValue="UqWGsVNTl8h0BCGYz02w9PC29fyPFznBg7PyikdXM8TjwCc5BNDMAz5GaDrwARs05BqzqF2563QiA9Aa+CY5gw==" algorithmName="SHA-512" password="CC35"/>
  <autoFilter ref="C120:K132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BF88CB34310B44834A4B1C036B266D" ma:contentTypeVersion="5" ma:contentTypeDescription="Vytvoří nový dokument" ma:contentTypeScope="" ma:versionID="8a5ff5f5ed1adb1f0d02febcf2ac5a9b">
  <xsd:schema xmlns:xsd="http://www.w3.org/2001/XMLSchema" xmlns:xs="http://www.w3.org/2001/XMLSchema" xmlns:p="http://schemas.microsoft.com/office/2006/metadata/properties" xmlns:ns2="db5d3421-8a4d-4800-945d-ff746aad4d92" targetNamespace="http://schemas.microsoft.com/office/2006/metadata/properties" ma:root="true" ma:fieldsID="dbec278f88350e36e2dd3925f14db205" ns2:_="">
    <xsd:import namespace="db5d3421-8a4d-4800-945d-ff746aad4d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d3421-8a4d-4800-945d-ff746aad4d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EC38C9-7346-43D9-A82E-777ADDCBE9F3}"/>
</file>

<file path=customXml/itemProps2.xml><?xml version="1.0" encoding="utf-8"?>
<ds:datastoreItem xmlns:ds="http://schemas.openxmlformats.org/officeDocument/2006/customXml" ds:itemID="{42844BDA-75BF-4D50-A152-697B608E3DFA}"/>
</file>

<file path=customXml/itemProps3.xml><?xml version="1.0" encoding="utf-8"?>
<ds:datastoreItem xmlns:ds="http://schemas.openxmlformats.org/officeDocument/2006/customXml" ds:itemID="{0C156E39-C84F-4E6D-90E1-BE164E2B24DC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Petr</dc:creator>
  <cp:lastModifiedBy>Jan Petr</cp:lastModifiedBy>
  <dcterms:created xsi:type="dcterms:W3CDTF">2019-10-09T10:44:18Z</dcterms:created>
  <dcterms:modified xsi:type="dcterms:W3CDTF">2019-10-09T10:44:25Z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0x01010065BF88CB34310B44834A4B1C036B266D</vt:lpwstr>
  </property>
  <property fmtid="{D5CDD505-2E9C-101B-9397-08002B2CF9AE}" pid="3" name="Order">
    <vt:r8>68200</vt:r8>
  </property>
</Properties>
</file>